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24519"/>
</workbook>
</file>

<file path=xl/calcChain.xml><?xml version="1.0" encoding="utf-8"?>
<calcChain xmlns="http://schemas.openxmlformats.org/spreadsheetml/2006/main">
  <c r="G4" i="11"/>
  <c r="G5"/>
  <c r="G6"/>
  <c r="G7"/>
  <c r="G8"/>
  <c r="G3"/>
  <c r="E4" i="10"/>
  <c r="E5"/>
  <c r="E6"/>
  <c r="E7"/>
  <c r="E8"/>
  <c r="E9"/>
  <c r="E10"/>
  <c r="E11"/>
  <c r="E12"/>
  <c r="E13"/>
  <c r="E14"/>
  <c r="E15"/>
  <c r="E16"/>
  <c r="E17"/>
  <c r="E18"/>
  <c r="D18"/>
  <c r="D17"/>
  <c r="D16"/>
  <c r="D15"/>
  <c r="D14"/>
  <c r="D13"/>
  <c r="D12"/>
  <c r="D11"/>
  <c r="D10"/>
  <c r="D9"/>
  <c r="D8"/>
  <c r="D7"/>
  <c r="D6"/>
  <c r="D5"/>
  <c r="D4"/>
  <c r="F7" i="9"/>
  <c r="F8"/>
  <c r="N7"/>
  <c r="N8"/>
  <c r="N6"/>
  <c r="M8"/>
  <c r="M6"/>
  <c r="L7"/>
  <c r="M7" s="1"/>
  <c r="L8"/>
  <c r="L6"/>
  <c r="K7"/>
  <c r="K8"/>
  <c r="K6"/>
  <c r="J7"/>
  <c r="J8"/>
  <c r="J6"/>
  <c r="H7"/>
  <c r="H8"/>
  <c r="H6"/>
  <c r="F6"/>
  <c r="I5" i="8"/>
  <c r="I6"/>
  <c r="I7"/>
  <c r="I8"/>
  <c r="I9"/>
  <c r="I10"/>
  <c r="I11"/>
  <c r="I12"/>
  <c r="I13"/>
  <c r="I4"/>
  <c r="H5"/>
  <c r="H6"/>
  <c r="H7"/>
  <c r="H8"/>
  <c r="H9"/>
  <c r="H10"/>
  <c r="H11"/>
  <c r="H12"/>
  <c r="H13"/>
  <c r="H4"/>
  <c r="G5"/>
  <c r="G6"/>
  <c r="G7"/>
  <c r="G8"/>
  <c r="G9"/>
  <c r="G10"/>
  <c r="G11"/>
  <c r="G12"/>
  <c r="G13"/>
  <c r="G4"/>
  <c r="L6" i="7"/>
  <c r="L7"/>
  <c r="L8"/>
  <c r="L9"/>
  <c r="L10"/>
  <c r="L11"/>
  <c r="L12"/>
  <c r="L13"/>
  <c r="L14"/>
  <c r="L5"/>
  <c r="K6"/>
  <c r="K7"/>
  <c r="K8"/>
  <c r="K9"/>
  <c r="K10"/>
  <c r="K11"/>
  <c r="K12"/>
  <c r="K13"/>
  <c r="K14"/>
  <c r="K5"/>
  <c r="J6"/>
  <c r="J7"/>
  <c r="J8"/>
  <c r="J9"/>
  <c r="J10"/>
  <c r="J11"/>
  <c r="J12"/>
  <c r="J13"/>
  <c r="J14"/>
  <c r="J5"/>
  <c r="D6"/>
  <c r="D7"/>
  <c r="D8"/>
  <c r="D9"/>
  <c r="D10"/>
  <c r="D11"/>
  <c r="D12"/>
  <c r="D13"/>
  <c r="D14"/>
  <c r="D5"/>
  <c r="F5" i="6"/>
  <c r="F6"/>
  <c r="F7"/>
  <c r="F8"/>
  <c r="F4"/>
  <c r="L9" i="5"/>
  <c r="L11"/>
  <c r="L10"/>
  <c r="L8"/>
  <c r="L7"/>
  <c r="L6"/>
  <c r="L5"/>
  <c r="R16" i="3"/>
  <c r="R15"/>
  <c r="R14"/>
  <c r="K4"/>
  <c r="R13"/>
  <c r="R12"/>
  <c r="R11"/>
  <c r="R10"/>
  <c r="R9"/>
  <c r="R8"/>
  <c r="R7"/>
  <c r="R6"/>
  <c r="R5"/>
  <c r="J16" i="4"/>
  <c r="J15"/>
  <c r="J14"/>
  <c r="J13"/>
  <c r="J12"/>
  <c r="J11"/>
  <c r="J10"/>
  <c r="J9"/>
  <c r="J8"/>
  <c r="J7"/>
  <c r="J6"/>
  <c r="J5"/>
  <c r="F13"/>
  <c r="F14" s="1"/>
  <c r="E13"/>
  <c r="E15" s="1"/>
  <c r="D13"/>
  <c r="D14" s="1"/>
  <c r="C13"/>
  <c r="C15" s="1"/>
  <c r="B13"/>
  <c r="B14" s="1"/>
  <c r="L5" i="3"/>
  <c r="L6"/>
  <c r="L7"/>
  <c r="L8"/>
  <c r="L4"/>
  <c r="K5"/>
  <c r="K6"/>
  <c r="K7"/>
  <c r="K8"/>
  <c r="J5"/>
  <c r="J6"/>
  <c r="J7"/>
  <c r="J8"/>
  <c r="J4"/>
  <c r="O19" i="1"/>
  <c r="O18"/>
  <c r="O17"/>
  <c r="O16"/>
  <c r="O15"/>
  <c r="O14"/>
  <c r="O13"/>
  <c r="O12"/>
  <c r="O11"/>
  <c r="O10"/>
  <c r="O9"/>
  <c r="E13"/>
  <c r="E4"/>
  <c r="E5"/>
  <c r="E6"/>
  <c r="E7"/>
  <c r="E8"/>
  <c r="E9"/>
  <c r="E10"/>
  <c r="E11"/>
  <c r="E12"/>
  <c r="E14"/>
  <c r="E15"/>
  <c r="E16"/>
  <c r="E17"/>
  <c r="E18"/>
  <c r="E19"/>
  <c r="E20"/>
  <c r="K6" i="2"/>
  <c r="M6" s="1"/>
  <c r="K7"/>
  <c r="N7" s="1"/>
  <c r="K8"/>
  <c r="M8" s="1"/>
  <c r="K9"/>
  <c r="N9" s="1"/>
  <c r="K10"/>
  <c r="M10" s="1"/>
  <c r="K11"/>
  <c r="N11" s="1"/>
  <c r="K12"/>
  <c r="M12" s="1"/>
  <c r="K13"/>
  <c r="N13" s="1"/>
  <c r="K14"/>
  <c r="M14" s="1"/>
  <c r="K15"/>
  <c r="N15" s="1"/>
  <c r="K16"/>
  <c r="M16" s="1"/>
  <c r="K17"/>
  <c r="N17" s="1"/>
  <c r="K18"/>
  <c r="M18" s="1"/>
  <c r="K19"/>
  <c r="N19" s="1"/>
  <c r="K5"/>
  <c r="L5" s="1"/>
  <c r="J6"/>
  <c r="J7"/>
  <c r="J8"/>
  <c r="J9"/>
  <c r="J10"/>
  <c r="J11"/>
  <c r="J12"/>
  <c r="J13"/>
  <c r="J14"/>
  <c r="J15"/>
  <c r="J16"/>
  <c r="J17"/>
  <c r="J18"/>
  <c r="J19"/>
  <c r="J5"/>
  <c r="D6"/>
  <c r="D7"/>
  <c r="D8"/>
  <c r="D9"/>
  <c r="D10"/>
  <c r="D11"/>
  <c r="D12"/>
  <c r="D13"/>
  <c r="D14"/>
  <c r="D15"/>
  <c r="D16"/>
  <c r="D17"/>
  <c r="D18"/>
  <c r="D19"/>
  <c r="D5"/>
  <c r="C14" i="4" l="1"/>
  <c r="E14"/>
  <c r="B15"/>
  <c r="D15"/>
  <c r="F15"/>
  <c r="L19" i="2"/>
  <c r="L17"/>
  <c r="L15"/>
  <c r="L13"/>
  <c r="L11"/>
  <c r="L9"/>
  <c r="L7"/>
  <c r="M19"/>
  <c r="M17"/>
  <c r="M15"/>
  <c r="M13"/>
  <c r="M11"/>
  <c r="M9"/>
  <c r="M7"/>
  <c r="N5"/>
  <c r="N18"/>
  <c r="N16"/>
  <c r="N14"/>
  <c r="N12"/>
  <c r="N10"/>
  <c r="N8"/>
  <c r="N6"/>
  <c r="L18"/>
  <c r="L16"/>
  <c r="L14"/>
  <c r="L12"/>
  <c r="L10"/>
  <c r="L8"/>
  <c r="L6"/>
</calcChain>
</file>

<file path=xl/sharedStrings.xml><?xml version="1.0" encoding="utf-8"?>
<sst xmlns="http://schemas.openxmlformats.org/spreadsheetml/2006/main" count="606" uniqueCount="383">
  <si>
    <t>NAMES</t>
  </si>
  <si>
    <t>MATH</t>
  </si>
  <si>
    <t>ENG</t>
  </si>
  <si>
    <t>TOTAL</t>
  </si>
  <si>
    <t>GRADE</t>
  </si>
  <si>
    <t>POSITION</t>
  </si>
  <si>
    <t>TERNA</t>
  </si>
  <si>
    <t>RITA</t>
  </si>
  <si>
    <t>STUDENTS  RESULT</t>
  </si>
  <si>
    <t>S/N</t>
  </si>
  <si>
    <t>FIRST NAME</t>
  </si>
  <si>
    <t>LAST NAME</t>
  </si>
  <si>
    <t>FULL NAME</t>
  </si>
  <si>
    <t>CMP</t>
  </si>
  <si>
    <t>PHYSICS</t>
  </si>
  <si>
    <t>B.TECH</t>
  </si>
  <si>
    <t>AVERAGE</t>
  </si>
  <si>
    <t>REMARKS</t>
  </si>
  <si>
    <t>SUNDAY</t>
  </si>
  <si>
    <t>TYOGA</t>
  </si>
  <si>
    <t xml:space="preserve">TERFA </t>
  </si>
  <si>
    <t>JOHN</t>
  </si>
  <si>
    <t xml:space="preserve">MARK </t>
  </si>
  <si>
    <t>YANGE</t>
  </si>
  <si>
    <t>BEM</t>
  </si>
  <si>
    <t>TERDOO</t>
  </si>
  <si>
    <t>LUKE</t>
  </si>
  <si>
    <t>MARK</t>
  </si>
  <si>
    <t>LUTOR</t>
  </si>
  <si>
    <t xml:space="preserve">CEPHAS </t>
  </si>
  <si>
    <t>MFA</t>
  </si>
  <si>
    <t>LINUS</t>
  </si>
  <si>
    <t>KU</t>
  </si>
  <si>
    <t>DAVID</t>
  </si>
  <si>
    <t>MSUGH</t>
  </si>
  <si>
    <t>JOE</t>
  </si>
  <si>
    <t>FUJI</t>
  </si>
  <si>
    <t>NUMBER</t>
  </si>
  <si>
    <t>HANK</t>
  </si>
  <si>
    <t>GOR</t>
  </si>
  <si>
    <t>TERSOO</t>
  </si>
  <si>
    <t>D</t>
  </si>
  <si>
    <t>VLOOKUP FUNCTION</t>
  </si>
  <si>
    <t>ITEMS</t>
  </si>
  <si>
    <t>QUANTITY</t>
  </si>
  <si>
    <t>UNIT PRICE</t>
  </si>
  <si>
    <t>CUSTOMER</t>
  </si>
  <si>
    <t>LOCATION</t>
  </si>
  <si>
    <t>CHECK IN TIME</t>
  </si>
  <si>
    <t>JERRY</t>
  </si>
  <si>
    <t>MIKE</t>
  </si>
  <si>
    <t>KEN</t>
  </si>
  <si>
    <t>SERIAL NO.</t>
  </si>
  <si>
    <t>COMPANY</t>
  </si>
  <si>
    <t>SON</t>
  </si>
  <si>
    <t>BEN</t>
  </si>
  <si>
    <t>VENDA</t>
  </si>
  <si>
    <t>ZAKA</t>
  </si>
  <si>
    <t>MONDAY</t>
  </si>
  <si>
    <t>ADOO</t>
  </si>
  <si>
    <t>HUR</t>
  </si>
  <si>
    <t>SOLO</t>
  </si>
  <si>
    <t>BOOKS</t>
  </si>
  <si>
    <t>LAPTOP</t>
  </si>
  <si>
    <t>MOUSE</t>
  </si>
  <si>
    <t>TABLETS</t>
  </si>
  <si>
    <t>GLASS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</si>
  <si>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</si>
  <si>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</si>
  <si>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</si>
  <si>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</si>
  <si>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</si>
  <si>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</si>
  <si>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</si>
  <si>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</si>
  <si>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</si>
  <si>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</si>
  <si>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</si>
  <si>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</si>
  <si>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</si>
  <si>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</si>
  <si>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</si>
  <si>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</si>
  <si>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</si>
  <si>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CHECK OUT TIME</t>
  </si>
  <si>
    <t>MANAGER</t>
  </si>
  <si>
    <t>LOOKUP TABLE</t>
  </si>
  <si>
    <t>TABLES</t>
  </si>
  <si>
    <t>CHAIRS</t>
  </si>
  <si>
    <t>CPU</t>
  </si>
  <si>
    <t>FANS</t>
  </si>
  <si>
    <t>PRINTERS</t>
  </si>
  <si>
    <t>BIROS</t>
  </si>
  <si>
    <t>DOORS</t>
  </si>
  <si>
    <t>SPEAKERS</t>
  </si>
  <si>
    <t>DESKS</t>
  </si>
  <si>
    <t>GENERATORS</t>
  </si>
  <si>
    <t>STABILIZERS</t>
  </si>
  <si>
    <t>CLEANERS</t>
  </si>
  <si>
    <t>APZ LTD</t>
  </si>
  <si>
    <t>SHAYAZ</t>
  </si>
  <si>
    <t>LUKAS</t>
  </si>
  <si>
    <t>JONNY</t>
  </si>
  <si>
    <t>TYOGA &amp; SONS</t>
  </si>
  <si>
    <t>TEXACO</t>
  </si>
  <si>
    <t>HANNAK</t>
  </si>
  <si>
    <t>MANIX</t>
  </si>
  <si>
    <t>KUMCY LTD</t>
  </si>
  <si>
    <t>ZENITH</t>
  </si>
  <si>
    <t xml:space="preserve">AMINO </t>
  </si>
  <si>
    <t>DECINCO</t>
  </si>
  <si>
    <t xml:space="preserve">FUZY NIG </t>
  </si>
  <si>
    <t>PRADO</t>
  </si>
  <si>
    <t xml:space="preserve">IMPACT </t>
  </si>
  <si>
    <t>COLIX</t>
  </si>
  <si>
    <t>TYOLUS NIG</t>
  </si>
  <si>
    <t>KANO</t>
  </si>
  <si>
    <t>ABA</t>
  </si>
  <si>
    <t>GBOKO</t>
  </si>
  <si>
    <t>OTUKPO</t>
  </si>
  <si>
    <t>ENUGU</t>
  </si>
  <si>
    <t>ABUJA</t>
  </si>
  <si>
    <t>ASABA</t>
  </si>
  <si>
    <t>OWERRI</t>
  </si>
  <si>
    <t>WUKARI</t>
  </si>
  <si>
    <t>DONGA</t>
  </si>
  <si>
    <t>KYADO</t>
  </si>
  <si>
    <t>AFIA</t>
  </si>
  <si>
    <t>BENIN</t>
  </si>
  <si>
    <t>AGBO</t>
  </si>
  <si>
    <t>LAGOS</t>
  </si>
  <si>
    <t>CALABA</t>
  </si>
  <si>
    <t>LAAFIA</t>
  </si>
  <si>
    <t>DR.PAUL</t>
  </si>
  <si>
    <t>MR.ABAS</t>
  </si>
  <si>
    <t>MR.TYOGA</t>
  </si>
  <si>
    <t>MR.TINGIR</t>
  </si>
  <si>
    <t>ENG.DAN</t>
  </si>
  <si>
    <t>MR.LUKE</t>
  </si>
  <si>
    <t>MR.VANDE</t>
  </si>
  <si>
    <t>MR.JAMES</t>
  </si>
  <si>
    <t>MRS.ADA</t>
  </si>
  <si>
    <t>MR.FANEN</t>
  </si>
  <si>
    <t>DR.TERFA</t>
  </si>
  <si>
    <t>MR.MANSA</t>
  </si>
  <si>
    <t>MR.DUKE</t>
  </si>
  <si>
    <t>MRS.HELEN</t>
  </si>
  <si>
    <t>MR.ALFRED</t>
  </si>
  <si>
    <t>MR.JOHN</t>
  </si>
  <si>
    <t>MRS. NGUFAN</t>
  </si>
  <si>
    <t>WALE</t>
  </si>
  <si>
    <t>ABU</t>
  </si>
  <si>
    <t>FANSE</t>
  </si>
  <si>
    <t>GUDU</t>
  </si>
  <si>
    <t>VANISA</t>
  </si>
  <si>
    <t>SESUGH</t>
  </si>
  <si>
    <t>IORVER</t>
  </si>
  <si>
    <t>ABAKO</t>
  </si>
  <si>
    <t>KUMCY</t>
  </si>
  <si>
    <t>ASEBE</t>
  </si>
  <si>
    <t>JOKE</t>
  </si>
  <si>
    <t>BANS</t>
  </si>
  <si>
    <t>CUSMAS</t>
  </si>
  <si>
    <t>KUMA</t>
  </si>
  <si>
    <t>GODY</t>
  </si>
  <si>
    <t>TOTAL PRICE</t>
  </si>
  <si>
    <t>WEEK 1 SALES REPORT</t>
  </si>
  <si>
    <t>ITERMS</t>
  </si>
  <si>
    <t>BISCUITS</t>
  </si>
  <si>
    <t>PEN</t>
  </si>
  <si>
    <t>MILK</t>
  </si>
  <si>
    <t>DETERGENT</t>
  </si>
  <si>
    <t>FANTA</t>
  </si>
  <si>
    <t>UNIT COST</t>
  </si>
  <si>
    <t>OPENING STOCK</t>
  </si>
  <si>
    <t>MON</t>
  </si>
  <si>
    <t>TUE</t>
  </si>
  <si>
    <t>WED</t>
  </si>
  <si>
    <t>THUS</t>
  </si>
  <si>
    <t>FRI</t>
  </si>
  <si>
    <t>TOTAL SALES</t>
  </si>
  <si>
    <t>AMT SOLD</t>
  </si>
  <si>
    <t>DAMAGES</t>
  </si>
  <si>
    <t>REMINANTS</t>
  </si>
  <si>
    <t>NOT SOLD</t>
  </si>
  <si>
    <t>OVERVIEW WEEK 1 SUMMARY</t>
  </si>
  <si>
    <t>STAFF DATA</t>
  </si>
  <si>
    <t>NAME</t>
  </si>
  <si>
    <t>SEX</t>
  </si>
  <si>
    <t>STATE OF ORIGIN</t>
  </si>
  <si>
    <t>QUALIFIC ATION</t>
  </si>
  <si>
    <t>STATE DEPLOYED</t>
  </si>
  <si>
    <t>DATE DEPLOYED</t>
  </si>
  <si>
    <t>LGA</t>
  </si>
  <si>
    <t>COURSE TAKEN</t>
  </si>
  <si>
    <t>ABU JAMES</t>
  </si>
  <si>
    <t xml:space="preserve">GODSON ABEL </t>
  </si>
  <si>
    <t>JOY GAMBO</t>
  </si>
  <si>
    <t>MERCY ADI</t>
  </si>
  <si>
    <t>JACOB MOSES</t>
  </si>
  <si>
    <t>DAVID AFU</t>
  </si>
  <si>
    <t>VICTORIA JAMES</t>
  </si>
  <si>
    <t>BENJAMIN IDOKO</t>
  </si>
  <si>
    <t>ALFRED JUDE</t>
  </si>
  <si>
    <t>DOOFAN ABI</t>
  </si>
  <si>
    <t>ENE IDOKO</t>
  </si>
  <si>
    <t>FRANCA AGBA</t>
  </si>
  <si>
    <t>RUTH ATEDOLA</t>
  </si>
  <si>
    <t>JACKSON EDU</t>
  </si>
  <si>
    <t>FAIYH WAKU</t>
  </si>
  <si>
    <t>WANDOO AZEGE</t>
  </si>
  <si>
    <t>PHILIP GBOR</t>
  </si>
  <si>
    <t>JESSINCA ABA</t>
  </si>
  <si>
    <t>PEACE YAKU</t>
  </si>
  <si>
    <t>EJEFO JUDE</t>
  </si>
  <si>
    <t>MALE</t>
  </si>
  <si>
    <t>FEMALE</t>
  </si>
  <si>
    <t>KADUNA</t>
  </si>
  <si>
    <t>FCT ABUJA</t>
  </si>
  <si>
    <t>TARABA</t>
  </si>
  <si>
    <t>BENUE</t>
  </si>
  <si>
    <t>CROSS RIVER</t>
  </si>
  <si>
    <t>OGUN</t>
  </si>
  <si>
    <t>ONDO</t>
  </si>
  <si>
    <t>EDO</t>
  </si>
  <si>
    <t>PLEATEU</t>
  </si>
  <si>
    <t>BSc MATHEMATICS</t>
  </si>
  <si>
    <t>BSc COMPUTER SCIENCE</t>
  </si>
  <si>
    <t>HND MAKERTING</t>
  </si>
  <si>
    <t>HND COMPUTR SCIENCE</t>
  </si>
  <si>
    <t>BSc GRAPHIX DESIGN</t>
  </si>
  <si>
    <t>MSc VEDIOGRAPHY</t>
  </si>
  <si>
    <t>PhD COMPUTER SCIENCE</t>
  </si>
  <si>
    <t>MSc GRAPHIX DESIGN</t>
  </si>
  <si>
    <t>KABBU</t>
  </si>
  <si>
    <t>YAKWAN</t>
  </si>
  <si>
    <t>MAKURDI</t>
  </si>
  <si>
    <t>LOGO</t>
  </si>
  <si>
    <t>IKEJA</t>
  </si>
  <si>
    <t>CALABAR</t>
  </si>
  <si>
    <t>EFU</t>
  </si>
  <si>
    <t>OBI</t>
  </si>
  <si>
    <t>KAFANCHAN</t>
  </si>
  <si>
    <t>KWANDE</t>
  </si>
  <si>
    <t>SABO</t>
  </si>
  <si>
    <t>LUGBE</t>
  </si>
  <si>
    <t>KABUTA</t>
  </si>
  <si>
    <t>ABIGO</t>
  </si>
  <si>
    <t>SHABU</t>
  </si>
  <si>
    <t>VANDEIKYA</t>
  </si>
  <si>
    <t>DATA ANALYSES</t>
  </si>
  <si>
    <t>WEB DESEIGN</t>
  </si>
  <si>
    <t>DIGITAL MAKERTING</t>
  </si>
  <si>
    <t>APP DEVELOPMENT</t>
  </si>
  <si>
    <t>GRAPHIX DESIGN</t>
  </si>
  <si>
    <t>VEDIO EDDITING</t>
  </si>
  <si>
    <t>HARDWAY MAINTANANCE</t>
  </si>
  <si>
    <t>CYBER SECURITY</t>
  </si>
  <si>
    <t>FOUNDAMENTAL</t>
  </si>
  <si>
    <t>NETWORKING</t>
  </si>
  <si>
    <t xml:space="preserve">EDO   </t>
  </si>
  <si>
    <t>STAFF OVERVIEW</t>
  </si>
  <si>
    <t>S/N0</t>
  </si>
  <si>
    <t>SOLD</t>
  </si>
  <si>
    <t>LEFTOVER</t>
  </si>
  <si>
    <t>TO STOCK</t>
  </si>
  <si>
    <t>SHOE</t>
  </si>
  <si>
    <t>BELT</t>
  </si>
  <si>
    <t>CAP</t>
  </si>
  <si>
    <t>T-SHIRT</t>
  </si>
  <si>
    <t>SOCKS</t>
  </si>
  <si>
    <t>SURNAME</t>
  </si>
  <si>
    <t>OPENINGSTOCK</t>
  </si>
  <si>
    <t>ABEL</t>
  </si>
  <si>
    <t>MOSES</t>
  </si>
  <si>
    <t>SARAH</t>
  </si>
  <si>
    <t>ONUH</t>
  </si>
  <si>
    <t>ELIJAH</t>
  </si>
  <si>
    <t>SYLVIA</t>
  </si>
  <si>
    <t>NGUFAN</t>
  </si>
  <si>
    <t>MABEL</t>
  </si>
  <si>
    <t>DICKSON</t>
  </si>
  <si>
    <t>ADAMS</t>
  </si>
  <si>
    <t>CHIDE</t>
  </si>
  <si>
    <t>SIMON</t>
  </si>
  <si>
    <t>ELIAS</t>
  </si>
  <si>
    <t>GODWIN</t>
  </si>
  <si>
    <t>AMADE</t>
  </si>
  <si>
    <t>UCHE</t>
  </si>
  <si>
    <t>MATHIAS</t>
  </si>
  <si>
    <t>DOUGLAS</t>
  </si>
  <si>
    <t>T-SHIRTS</t>
  </si>
  <si>
    <t>GLOVES</t>
  </si>
  <si>
    <t>SLIPPERS</t>
  </si>
  <si>
    <t>RINGS</t>
  </si>
  <si>
    <t>NAIL CULTER</t>
  </si>
  <si>
    <t>BUTTONS</t>
  </si>
  <si>
    <t>LEFT OVER</t>
  </si>
  <si>
    <t>PROFIT</t>
  </si>
  <si>
    <t>STOCK STATUS</t>
  </si>
  <si>
    <t>PRODUCT STATUS</t>
  </si>
  <si>
    <t>TYOGA &amp; S0NS STOCK DATA</t>
  </si>
  <si>
    <t>GRACIOUS VENTURES STAFF RECORDS</t>
  </si>
  <si>
    <t>EMPLOYEE NAME</t>
  </si>
  <si>
    <t>ALICE LUCAS</t>
  </si>
  <si>
    <t>OB UCHEMBA</t>
  </si>
  <si>
    <t>CAROL DENNIS</t>
  </si>
  <si>
    <t>DAVID KAYODE</t>
  </si>
  <si>
    <t>EVE KOLA</t>
  </si>
  <si>
    <t>OMOJO FRANK</t>
  </si>
  <si>
    <t>GRACE OMALE</t>
  </si>
  <si>
    <t>FESTUS OBINA</t>
  </si>
  <si>
    <t>MOSES MUSA</t>
  </si>
  <si>
    <t>BERNARD TER</t>
  </si>
  <si>
    <t>YRS OF EXPERIENCE</t>
  </si>
  <si>
    <t>NO. OF SALES</t>
  </si>
  <si>
    <t>CUSTOMER FEEDBACK</t>
  </si>
  <si>
    <t>TRAINING COMP.</t>
  </si>
  <si>
    <t>ELIGIABLE FOR BONUS</t>
  </si>
  <si>
    <t>TOTAL SALES BONUS</t>
  </si>
  <si>
    <t>CUSTOMER SATISFACTION BONUS</t>
  </si>
  <si>
    <t>YES</t>
  </si>
  <si>
    <t>NO</t>
  </si>
  <si>
    <t>STUD. ID</t>
  </si>
  <si>
    <t>COURSES</t>
  </si>
  <si>
    <t>TCC</t>
  </si>
  <si>
    <t>TPE</t>
  </si>
  <si>
    <t>GPA</t>
  </si>
  <si>
    <t>EDA 401(3 cr)</t>
  </si>
  <si>
    <t>SCORES</t>
  </si>
  <si>
    <t>PE</t>
  </si>
  <si>
    <t>EDA 403 (3cr)</t>
  </si>
  <si>
    <t>MUSA</t>
  </si>
  <si>
    <t>PIUS</t>
  </si>
  <si>
    <t>EBEN</t>
  </si>
  <si>
    <t>SANDRA</t>
  </si>
  <si>
    <t>AGI</t>
  </si>
  <si>
    <t>A</t>
  </si>
  <si>
    <t>F</t>
  </si>
  <si>
    <t>C</t>
  </si>
  <si>
    <t>EDA 421 (2cr)</t>
  </si>
  <si>
    <t>GHU001</t>
  </si>
  <si>
    <t>GHU002</t>
  </si>
  <si>
    <t>GHU003</t>
  </si>
  <si>
    <t>GREAT HEIGHTS UNIVERSITY -DEPARTMENT  OT DATA ANALYSIS RESULTS (TYOLUMUN KWAGHKUMA)</t>
  </si>
  <si>
    <t xml:space="preserve">NAME </t>
  </si>
  <si>
    <t>SALES</t>
  </si>
  <si>
    <t>REGION</t>
  </si>
  <si>
    <t xml:space="preserve">AMAKA </t>
  </si>
  <si>
    <t>ROBERT</t>
  </si>
  <si>
    <t>IDOKO</t>
  </si>
  <si>
    <t>DORCAS</t>
  </si>
  <si>
    <t>UFEDO</t>
  </si>
  <si>
    <t>EMEKA</t>
  </si>
  <si>
    <t>BEATRICE</t>
  </si>
  <si>
    <t>JONAH</t>
  </si>
  <si>
    <t>KAYODE</t>
  </si>
  <si>
    <t>BRIGHT</t>
  </si>
  <si>
    <t>NNENNA</t>
  </si>
  <si>
    <t>ADAH</t>
  </si>
  <si>
    <t>EGYPT</t>
  </si>
  <si>
    <t>MOROCCO</t>
  </si>
  <si>
    <t>KENYA</t>
  </si>
  <si>
    <t>GHANA</t>
  </si>
  <si>
    <t>NIGERIA</t>
  </si>
  <si>
    <t>ETHIOPIA</t>
  </si>
  <si>
    <t>CAMEROUN</t>
  </si>
  <si>
    <t>EAST AFRICA</t>
  </si>
  <si>
    <t>TUNISIA</t>
  </si>
  <si>
    <t>COMMISSION</t>
  </si>
  <si>
    <t>TOTAL VALUE</t>
  </si>
  <si>
    <t>CITY</t>
  </si>
  <si>
    <t>JAN</t>
  </si>
  <si>
    <t>FEB</t>
  </si>
  <si>
    <t>MAR</t>
  </si>
  <si>
    <t>APR</t>
  </si>
  <si>
    <t>CALIFONIA</t>
  </si>
  <si>
    <t>LOA ANGELES</t>
  </si>
  <si>
    <t>CHICAGO</t>
  </si>
  <si>
    <t>LONDON</t>
  </si>
  <si>
    <t>NEW YORK</t>
  </si>
  <si>
    <t>NEW JERSEY</t>
  </si>
  <si>
    <t>REVENUES BY STATES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</si>
</sst>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48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36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4"/>
      <color theme="3" tint="0.59999389629810485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1"/>
      <color theme="8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theme="1"/>
      <name val="Tahoma"/>
      <family val="2"/>
    </font>
    <font>
      <b/>
      <sz val="16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18" fontId="1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1" fillId="0" borderId="1" xfId="1" applyNumberFormat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/>
    </xf>
    <xf numFmtId="0" fontId="0" fillId="2" borderId="1" xfId="0" applyFill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12" fillId="0" borderId="0" xfId="0" applyFont="1" applyFill="1" applyBorder="1" applyAlignment="1">
      <alignment horizontal="center"/>
    </xf>
    <xf numFmtId="0" fontId="0" fillId="6" borderId="0" xfId="0" applyFill="1"/>
    <xf numFmtId="14" fontId="0" fillId="0" borderId="0" xfId="0" applyNumberFormat="1" applyAlignment="1">
      <alignment horizontal="center"/>
    </xf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/>
    <xf numFmtId="0" fontId="0" fillId="6" borderId="1" xfId="0" applyFill="1" applyBorder="1"/>
    <xf numFmtId="0" fontId="13" fillId="8" borderId="1" xfId="0" applyFont="1" applyFill="1" applyBorder="1"/>
    <xf numFmtId="14" fontId="0" fillId="0" borderId="1" xfId="0" applyNumberFormat="1" applyBorder="1" applyAlignment="1">
      <alignment horizontal="left"/>
    </xf>
    <xf numFmtId="0" fontId="7" fillId="0" borderId="0" xfId="0" applyFont="1" applyAlignment="1">
      <alignment horizontal="center"/>
    </xf>
    <xf numFmtId="0" fontId="0" fillId="9" borderId="0" xfId="0" applyFill="1"/>
    <xf numFmtId="0" fontId="0" fillId="0" borderId="0" xfId="0" applyFill="1"/>
    <xf numFmtId="0" fontId="0" fillId="5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0" xfId="0"/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/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right"/>
    </xf>
    <xf numFmtId="0" fontId="0" fillId="16" borderId="1" xfId="0" applyFill="1" applyBorder="1"/>
    <xf numFmtId="0" fontId="0" fillId="16" borderId="1" xfId="0" applyFill="1" applyBorder="1" applyAlignment="1">
      <alignment horizontal="right"/>
    </xf>
    <xf numFmtId="0" fontId="18" fillId="15" borderId="1" xfId="0" applyFont="1" applyFill="1" applyBorder="1" applyAlignment="1">
      <alignment horizontal="left"/>
    </xf>
    <xf numFmtId="0" fontId="18" fillId="15" borderId="1" xfId="0" applyFont="1" applyFill="1" applyBorder="1"/>
    <xf numFmtId="0" fontId="10" fillId="0" borderId="1" xfId="0" applyFont="1" applyBorder="1"/>
    <xf numFmtId="0" fontId="0" fillId="0" borderId="0" xfId="0"/>
    <xf numFmtId="0" fontId="0" fillId="0" borderId="0" xfId="0"/>
    <xf numFmtId="0" fontId="19" fillId="0" borderId="0" xfId="0" applyFont="1" applyFill="1" applyAlignment="1">
      <alignment horizontal="center"/>
    </xf>
    <xf numFmtId="0" fontId="0" fillId="0" borderId="2" xfId="0" applyBorder="1"/>
    <xf numFmtId="0" fontId="0" fillId="18" borderId="1" xfId="0" applyFill="1" applyBorder="1"/>
    <xf numFmtId="0" fontId="0" fillId="17" borderId="1" xfId="0" applyFill="1" applyBorder="1"/>
    <xf numFmtId="0" fontId="0" fillId="0" borderId="0" xfId="0"/>
    <xf numFmtId="0" fontId="22" fillId="19" borderId="1" xfId="0" applyFont="1" applyFill="1" applyBorder="1"/>
    <xf numFmtId="0" fontId="21" fillId="0" borderId="1" xfId="0" applyFont="1" applyBorder="1"/>
    <xf numFmtId="0" fontId="22" fillId="19" borderId="3" xfId="0" applyFont="1" applyFill="1" applyBorder="1"/>
    <xf numFmtId="0" fontId="21" fillId="0" borderId="0" xfId="0" applyFont="1"/>
    <xf numFmtId="0" fontId="10" fillId="20" borderId="1" xfId="0" applyFont="1" applyFill="1" applyBorder="1"/>
    <xf numFmtId="0" fontId="5" fillId="4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9" fillId="0" borderId="1" xfId="0" applyFont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/>
    <xf numFmtId="0" fontId="10" fillId="5" borderId="0" xfId="0" applyFont="1" applyFill="1"/>
    <xf numFmtId="0" fontId="15" fillId="2" borderId="0" xfId="0" applyFont="1" applyFill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1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1" xfId="0" applyFont="1" applyBorder="1"/>
    <xf numFmtId="0" fontId="10" fillId="10" borderId="1" xfId="0" applyFont="1" applyFill="1" applyBorder="1"/>
    <xf numFmtId="0" fontId="20" fillId="4" borderId="0" xfId="0" applyFont="1" applyFill="1"/>
    <xf numFmtId="0" fontId="20" fillId="4" borderId="2" xfId="0" applyFont="1" applyFill="1" applyBorder="1"/>
    <xf numFmtId="0" fontId="10" fillId="0" borderId="1" xfId="0" applyFont="1" applyFill="1" applyBorder="1" applyAlignment="1">
      <alignment horizontal="center"/>
    </xf>
    <xf numFmtId="0" fontId="10" fillId="14" borderId="1" xfId="0" applyFont="1" applyFill="1" applyBorder="1"/>
    <xf numFmtId="0" fontId="10" fillId="18" borderId="1" xfId="0" applyFont="1" applyFill="1" applyBorder="1"/>
    <xf numFmtId="0" fontId="10" fillId="17" borderId="1" xfId="0" applyFont="1" applyFill="1" applyBorder="1"/>
    <xf numFmtId="0" fontId="17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STUDENTS</a:t>
            </a:r>
            <a:r>
              <a:rPr lang="en-US" baseline="0"/>
              <a:t> CHART</a:t>
            </a:r>
            <a:endParaRPr lang="en-US"/>
          </a:p>
        </c:rich>
      </c:tx>
    </c:title>
    <c:view3D>
      <c:rAngAx val="1"/>
    </c:view3D>
    <c:plotArea>
      <c:layout/>
      <c:pie3DChart>
        <c:varyColors val="1"/>
        <c:ser>
          <c:idx val="0"/>
          <c:order val="0"/>
          <c:tx>
            <c:strRef>
              <c:f>Sheet2!$J$4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6"/>
              </a:solidFill>
            </c:spPr>
          </c:dPt>
          <c:dPt>
            <c:idx val="1"/>
            <c:spPr>
              <a:solidFill>
                <a:schemeClr val="bg2"/>
              </a:solidFill>
            </c:spPr>
          </c:dPt>
          <c:dPt>
            <c:idx val="2"/>
            <c:spPr>
              <a:solidFill>
                <a:schemeClr val="tx2"/>
              </a:solidFill>
            </c:spPr>
          </c:dPt>
          <c:dPt>
            <c:idx val="3"/>
            <c:spPr>
              <a:solidFill>
                <a:schemeClr val="accent2"/>
              </a:solidFill>
            </c:spPr>
          </c:dPt>
          <c:dPt>
            <c:idx val="4"/>
            <c:spPr>
              <a:solidFill>
                <a:schemeClr val="accent6"/>
              </a:solidFill>
            </c:spPr>
          </c:dPt>
          <c:dPt>
            <c:idx val="5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6"/>
            <c:spPr>
              <a:solidFill>
                <a:schemeClr val="accent4">
                  <a:lumMod val="40000"/>
                  <a:lumOff val="60000"/>
                </a:schemeClr>
              </a:solidFill>
            </c:spPr>
          </c:dPt>
          <c:dPt>
            <c:idx val="7"/>
            <c:spPr>
              <a:solidFill>
                <a:schemeClr val="bg2"/>
              </a:solidFill>
            </c:spPr>
          </c:dPt>
          <c:dPt>
            <c:idx val="8"/>
            <c:spPr>
              <a:solidFill>
                <a:schemeClr val="accent3">
                  <a:lumMod val="40000"/>
                  <a:lumOff val="60000"/>
                </a:schemeClr>
              </a:solidFill>
            </c:spPr>
          </c:dPt>
          <c:dPt>
            <c:idx val="9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0"/>
            <c:spPr>
              <a:solidFill>
                <a:schemeClr val="accent5"/>
              </a:solidFill>
            </c:spPr>
          </c:dPt>
          <c:dPt>
            <c:idx val="11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12"/>
            <c:spPr>
              <a:solidFill>
                <a:schemeClr val="accent2">
                  <a:lumMod val="60000"/>
                  <a:lumOff val="40000"/>
                </a:schemeClr>
              </a:solidFill>
            </c:spPr>
          </c:dPt>
          <c:dPt>
            <c:idx val="13"/>
            <c:spPr>
              <a:solidFill>
                <a:schemeClr val="accent1">
                  <a:lumMod val="75000"/>
                </a:schemeClr>
              </a:solidFill>
            </c:spPr>
          </c:dPt>
          <c:dPt>
            <c:idx val="14"/>
            <c:spPr>
              <a:solidFill>
                <a:srgbClr val="FFFF00"/>
              </a:solidFill>
            </c:spPr>
          </c:dPt>
          <c:dLbls>
            <c:showVal val="1"/>
            <c:showLeaderLines val="1"/>
          </c:dLbls>
          <c:cat>
            <c:strRef>
              <c:f>Sheet2!$B$5:$B$19</c:f>
              <c:strCache>
                <c:ptCount val="15"/>
                <c:pt idx="0">
                  <c:v>SUNDAY</c:v>
                </c:pt>
                <c:pt idx="1">
                  <c:v>TERFA </c:v>
                </c:pt>
                <c:pt idx="2">
                  <c:v>MARK </c:v>
                </c:pt>
                <c:pt idx="3">
                  <c:v>TERDOO</c:v>
                </c:pt>
                <c:pt idx="4">
                  <c:v>LUKE</c:v>
                </c:pt>
                <c:pt idx="5">
                  <c:v>LUTOR</c:v>
                </c:pt>
                <c:pt idx="6">
                  <c:v>CEPHAS </c:v>
                </c:pt>
                <c:pt idx="7">
                  <c:v>BEM</c:v>
                </c:pt>
                <c:pt idx="8">
                  <c:v>LINUS</c:v>
                </c:pt>
                <c:pt idx="9">
                  <c:v>DAVID</c:v>
                </c:pt>
                <c:pt idx="10">
                  <c:v>JOE</c:v>
                </c:pt>
                <c:pt idx="11">
                  <c:v>FUJI</c:v>
                </c:pt>
                <c:pt idx="12">
                  <c:v>HANK</c:v>
                </c:pt>
                <c:pt idx="13">
                  <c:v>GOR</c:v>
                </c:pt>
                <c:pt idx="14">
                  <c:v>TERSOO</c:v>
                </c:pt>
              </c:strCache>
            </c:strRef>
          </c:cat>
          <c:val>
            <c:numRef>
              <c:f>Sheet2!$J$5:$J$19</c:f>
              <c:numCache>
                <c:formatCode>General</c:formatCode>
                <c:ptCount val="15"/>
                <c:pt idx="0">
                  <c:v>271</c:v>
                </c:pt>
                <c:pt idx="1">
                  <c:v>295</c:v>
                </c:pt>
                <c:pt idx="2">
                  <c:v>270</c:v>
                </c:pt>
                <c:pt idx="3">
                  <c:v>240</c:v>
                </c:pt>
                <c:pt idx="4">
                  <c:v>252</c:v>
                </c:pt>
                <c:pt idx="5">
                  <c:v>278</c:v>
                </c:pt>
                <c:pt idx="6">
                  <c:v>296</c:v>
                </c:pt>
                <c:pt idx="7">
                  <c:v>323</c:v>
                </c:pt>
                <c:pt idx="8">
                  <c:v>253</c:v>
                </c:pt>
                <c:pt idx="9">
                  <c:v>244</c:v>
                </c:pt>
                <c:pt idx="10">
                  <c:v>352</c:v>
                </c:pt>
                <c:pt idx="11">
                  <c:v>300</c:v>
                </c:pt>
                <c:pt idx="12">
                  <c:v>339</c:v>
                </c:pt>
                <c:pt idx="13">
                  <c:v>228</c:v>
                </c:pt>
                <c:pt idx="14">
                  <c:v>289</c:v>
                </c:pt>
              </c:numCache>
            </c:numRef>
          </c:val>
        </c:ser>
      </c:pie3DChart>
    </c:plotArea>
    <c:legend>
      <c:legendPos val="r"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rgbClr val="00B050"/>
                </a:solidFill>
              </a:defRPr>
            </a:pPr>
            <a:r>
              <a:rPr lang="en-US">
                <a:solidFill>
                  <a:srgbClr val="00B050"/>
                </a:solidFill>
              </a:rPr>
              <a:t>REVENUES</a:t>
            </a:r>
          </a:p>
        </c:rich>
      </c:tx>
      <c:layout/>
      <c:spPr>
        <a:noFill/>
      </c:spPr>
    </c:title>
    <c:plotArea>
      <c:layout/>
      <c:barChart>
        <c:barDir val="col"/>
        <c:grouping val="clustered"/>
        <c:ser>
          <c:idx val="0"/>
          <c:order val="0"/>
          <c:cat>
            <c:strRef>
              <c:f>Sheet11!$B$3:$B$8</c:f>
              <c:strCache>
                <c:ptCount val="6"/>
                <c:pt idx="0">
                  <c:v>CALIFONIA</c:v>
                </c:pt>
                <c:pt idx="1">
                  <c:v>LOA ANGELES</c:v>
                </c:pt>
                <c:pt idx="2">
                  <c:v>CHICAGO</c:v>
                </c:pt>
                <c:pt idx="3">
                  <c:v>LONDON</c:v>
                </c:pt>
                <c:pt idx="4">
                  <c:v>NEW YORK</c:v>
                </c:pt>
                <c:pt idx="5">
                  <c:v>NEW JERSEY</c:v>
                </c:pt>
              </c:strCache>
            </c:strRef>
          </c:cat>
          <c:val>
            <c:numRef>
              <c:f>Sheet11!$C$3:$C$8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40000</c:v>
                </c:pt>
                <c:pt idx="3">
                  <c:v>34000</c:v>
                </c:pt>
                <c:pt idx="4">
                  <c:v>4000</c:v>
                </c:pt>
                <c:pt idx="5">
                  <c:v>3000</c:v>
                </c:pt>
              </c:numCache>
            </c:numRef>
          </c:val>
        </c:ser>
        <c:axId val="104245888"/>
        <c:axId val="104268160"/>
      </c:barChart>
      <c:catAx>
        <c:axId val="104245888"/>
        <c:scaling>
          <c:orientation val="minMax"/>
        </c:scaling>
        <c:axPos val="b"/>
        <c:tickLblPos val="nextTo"/>
        <c:crossAx val="104268160"/>
        <c:crosses val="autoZero"/>
        <c:auto val="1"/>
        <c:lblAlgn val="ctr"/>
        <c:lblOffset val="100"/>
      </c:catAx>
      <c:valAx>
        <c:axId val="104268160"/>
        <c:scaling>
          <c:orientation val="minMax"/>
        </c:scaling>
        <c:axPos val="l"/>
        <c:majorGridlines/>
        <c:numFmt formatCode="General" sourceLinked="1"/>
        <c:tickLblPos val="nextTo"/>
        <c:crossAx val="104245888"/>
        <c:crosses val="autoZero"/>
        <c:crossBetween val="between"/>
      </c:valAx>
      <c:spPr>
        <a:solidFill>
          <a:srgbClr val="FFFF00"/>
        </a:solidFill>
      </c:spPr>
    </c:plotArea>
    <c:legend>
      <c:legendPos val="r"/>
      <c:layout/>
    </c:legend>
    <c:plotVisOnly val="1"/>
  </c:chart>
  <c:spPr>
    <a:noFill/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>
                <a:solidFill>
                  <a:schemeClr val="tx2">
                    <a:lumMod val="60000"/>
                    <a:lumOff val="40000"/>
                  </a:schemeClr>
                </a:solidFill>
              </a:defRPr>
            </a:pPr>
            <a:r>
              <a:rPr lang="en-US">
                <a:solidFill>
                  <a:schemeClr val="tx2">
                    <a:lumMod val="60000"/>
                    <a:lumOff val="40000"/>
                  </a:schemeClr>
                </a:solidFill>
              </a:rPr>
              <a:t>REVENUES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Sheet11!$B$3:$B$8</c:f>
              <c:strCache>
                <c:ptCount val="6"/>
                <c:pt idx="0">
                  <c:v>CALIFONIA</c:v>
                </c:pt>
                <c:pt idx="1">
                  <c:v>LOA ANGELES</c:v>
                </c:pt>
                <c:pt idx="2">
                  <c:v>CHICAGO</c:v>
                </c:pt>
                <c:pt idx="3">
                  <c:v>LONDON</c:v>
                </c:pt>
                <c:pt idx="4">
                  <c:v>NEW YORK</c:v>
                </c:pt>
                <c:pt idx="5">
                  <c:v>NEW JERSEY</c:v>
                </c:pt>
              </c:strCache>
            </c:strRef>
          </c:cat>
          <c:val>
            <c:numRef>
              <c:f>Sheet11!$C$3:$C$8</c:f>
              <c:numCache>
                <c:formatCode>General</c:formatCode>
                <c:ptCount val="6"/>
                <c:pt idx="0">
                  <c:v>10000</c:v>
                </c:pt>
                <c:pt idx="1">
                  <c:v>30000</c:v>
                </c:pt>
                <c:pt idx="2">
                  <c:v>40000</c:v>
                </c:pt>
                <c:pt idx="3">
                  <c:v>34000</c:v>
                </c:pt>
                <c:pt idx="4">
                  <c:v>4000</c:v>
                </c:pt>
                <c:pt idx="5">
                  <c:v>3000</c:v>
                </c:pt>
              </c:numCache>
            </c:numRef>
          </c:val>
        </c:ser>
        <c:ser>
          <c:idx val="1"/>
          <c:order val="1"/>
          <c:cat>
            <c:strRef>
              <c:f>Sheet11!$B$3:$B$8</c:f>
              <c:strCache>
                <c:ptCount val="6"/>
                <c:pt idx="0">
                  <c:v>CALIFONIA</c:v>
                </c:pt>
                <c:pt idx="1">
                  <c:v>LOA ANGELES</c:v>
                </c:pt>
                <c:pt idx="2">
                  <c:v>CHICAGO</c:v>
                </c:pt>
                <c:pt idx="3">
                  <c:v>LONDON</c:v>
                </c:pt>
                <c:pt idx="4">
                  <c:v>NEW YORK</c:v>
                </c:pt>
                <c:pt idx="5">
                  <c:v>NEW JERSEY</c:v>
                </c:pt>
              </c:strCache>
            </c:strRef>
          </c:cat>
          <c:val>
            <c:numRef>
              <c:f>Sheet11!$D$3:$D$8</c:f>
              <c:numCache>
                <c:formatCode>General</c:formatCode>
                <c:ptCount val="6"/>
                <c:pt idx="0">
                  <c:v>7000</c:v>
                </c:pt>
                <c:pt idx="1">
                  <c:v>5600</c:v>
                </c:pt>
                <c:pt idx="2">
                  <c:v>7600</c:v>
                </c:pt>
                <c:pt idx="3">
                  <c:v>9000</c:v>
                </c:pt>
                <c:pt idx="4">
                  <c:v>1000</c:v>
                </c:pt>
                <c:pt idx="5">
                  <c:v>50000</c:v>
                </c:pt>
              </c:numCache>
            </c:numRef>
          </c:val>
        </c:ser>
        <c:ser>
          <c:idx val="2"/>
          <c:order val="2"/>
          <c:cat>
            <c:strRef>
              <c:f>Sheet11!$B$3:$B$8</c:f>
              <c:strCache>
                <c:ptCount val="6"/>
                <c:pt idx="0">
                  <c:v>CALIFONIA</c:v>
                </c:pt>
                <c:pt idx="1">
                  <c:v>LOA ANGELES</c:v>
                </c:pt>
                <c:pt idx="2">
                  <c:v>CHICAGO</c:v>
                </c:pt>
                <c:pt idx="3">
                  <c:v>LONDON</c:v>
                </c:pt>
                <c:pt idx="4">
                  <c:v>NEW YORK</c:v>
                </c:pt>
                <c:pt idx="5">
                  <c:v>NEW JERSEY</c:v>
                </c:pt>
              </c:strCache>
            </c:strRef>
          </c:cat>
          <c:val>
            <c:numRef>
              <c:f>Sheet11!$E$3:$E$8</c:f>
              <c:numCache>
                <c:formatCode>General</c:formatCode>
                <c:ptCount val="6"/>
                <c:pt idx="0">
                  <c:v>5000</c:v>
                </c:pt>
                <c:pt idx="1">
                  <c:v>8900</c:v>
                </c:pt>
                <c:pt idx="2">
                  <c:v>5000</c:v>
                </c:pt>
                <c:pt idx="3">
                  <c:v>3000</c:v>
                </c:pt>
                <c:pt idx="4">
                  <c:v>9000</c:v>
                </c:pt>
                <c:pt idx="5">
                  <c:v>45000</c:v>
                </c:pt>
              </c:numCache>
            </c:numRef>
          </c:val>
        </c:ser>
        <c:ser>
          <c:idx val="3"/>
          <c:order val="3"/>
          <c:cat>
            <c:strRef>
              <c:f>Sheet11!$B$3:$B$8</c:f>
              <c:strCache>
                <c:ptCount val="6"/>
                <c:pt idx="0">
                  <c:v>CALIFONIA</c:v>
                </c:pt>
                <c:pt idx="1">
                  <c:v>LOA ANGELES</c:v>
                </c:pt>
                <c:pt idx="2">
                  <c:v>CHICAGO</c:v>
                </c:pt>
                <c:pt idx="3">
                  <c:v>LONDON</c:v>
                </c:pt>
                <c:pt idx="4">
                  <c:v>NEW YORK</c:v>
                </c:pt>
                <c:pt idx="5">
                  <c:v>NEW JERSEY</c:v>
                </c:pt>
              </c:strCache>
            </c:strRef>
          </c:cat>
          <c:val>
            <c:numRef>
              <c:f>Sheet11!$F$3:$F$8</c:f>
              <c:numCache>
                <c:formatCode>General</c:formatCode>
                <c:ptCount val="6"/>
                <c:pt idx="0">
                  <c:v>5044</c:v>
                </c:pt>
                <c:pt idx="1">
                  <c:v>9000</c:v>
                </c:pt>
                <c:pt idx="2">
                  <c:v>5660</c:v>
                </c:pt>
                <c:pt idx="3">
                  <c:v>5000</c:v>
                </c:pt>
                <c:pt idx="4">
                  <c:v>4500</c:v>
                </c:pt>
                <c:pt idx="5">
                  <c:v>2300</c:v>
                </c:pt>
              </c:numCache>
            </c:numRef>
          </c:val>
        </c:ser>
        <c:dLbls>
          <c:dLblPos val="outEnd"/>
          <c:showVal val="1"/>
        </c:dLbls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400049</xdr:colOff>
      <xdr:row>3</xdr:row>
      <xdr:rowOff>104775</xdr:rowOff>
    </xdr:from>
    <xdr:to>
      <xdr:col>23</xdr:col>
      <xdr:colOff>581025</xdr:colOff>
      <xdr:row>23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9</xdr:row>
      <xdr:rowOff>114300</xdr:rowOff>
    </xdr:from>
    <xdr:to>
      <xdr:col>7</xdr:col>
      <xdr:colOff>571500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0</xdr:row>
      <xdr:rowOff>219075</xdr:rowOff>
    </xdr:from>
    <xdr:to>
      <xdr:col>15</xdr:col>
      <xdr:colOff>581025</xdr:colOff>
      <xdr:row>15</xdr:row>
      <xdr:rowOff>9525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opLeftCell="G1" workbookViewId="0">
      <selection activeCell="I8" sqref="I8"/>
    </sheetView>
  </sheetViews>
  <sheetFormatPr defaultRowHeight="15"/>
  <cols>
    <col min="1" max="1" width="9.42578125" customWidth="1"/>
    <col min="2" max="2" width="13.85546875" customWidth="1"/>
    <col min="3" max="3" width="12.85546875" customWidth="1"/>
    <col min="4" max="4" width="14" customWidth="1"/>
    <col min="5" max="5" width="15.7109375" customWidth="1"/>
    <col min="6" max="7" width="14" customWidth="1"/>
    <col min="8" max="8" width="12.5703125" customWidth="1"/>
    <col min="9" max="9" width="13" customWidth="1"/>
    <col min="10" max="10" width="18.28515625" customWidth="1"/>
    <col min="11" max="11" width="26" bestFit="1" customWidth="1"/>
    <col min="12" max="12" width="12.85546875" bestFit="1" customWidth="1"/>
    <col min="14" max="14" width="20.5703125" bestFit="1" customWidth="1"/>
    <col min="15" max="15" width="14.28515625" bestFit="1" customWidth="1"/>
    <col min="17" max="17" width="20.5703125" bestFit="1" customWidth="1"/>
  </cols>
  <sheetData>
    <row r="1" spans="1:18">
      <c r="B1" s="62" t="s">
        <v>42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8"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8" ht="16.5" customHeight="1">
      <c r="A3" s="11" t="s">
        <v>0</v>
      </c>
      <c r="B3" s="11" t="s">
        <v>43</v>
      </c>
      <c r="C3" s="11" t="s">
        <v>44</v>
      </c>
      <c r="D3" s="11" t="s">
        <v>45</v>
      </c>
      <c r="E3" s="11" t="s">
        <v>165</v>
      </c>
      <c r="F3" s="11" t="s">
        <v>46</v>
      </c>
      <c r="G3" s="11" t="s">
        <v>53</v>
      </c>
      <c r="H3" s="11" t="s">
        <v>52</v>
      </c>
      <c r="I3" s="11" t="s">
        <v>47</v>
      </c>
      <c r="J3" s="11" t="s">
        <v>48</v>
      </c>
      <c r="K3" s="11" t="s">
        <v>84</v>
      </c>
      <c r="L3" s="11" t="s">
        <v>85</v>
      </c>
    </row>
    <row r="4" spans="1:18">
      <c r="A4" s="9" t="s">
        <v>49</v>
      </c>
      <c r="B4" s="2" t="s">
        <v>62</v>
      </c>
      <c r="C4" s="13">
        <v>300</v>
      </c>
      <c r="D4" s="16">
        <v>200</v>
      </c>
      <c r="E4" s="15">
        <f>C4*D4</f>
        <v>60000</v>
      </c>
      <c r="F4" s="10" t="s">
        <v>150</v>
      </c>
      <c r="G4" s="9" t="s">
        <v>99</v>
      </c>
      <c r="H4" s="2" t="s">
        <v>67</v>
      </c>
      <c r="I4" s="9" t="s">
        <v>116</v>
      </c>
      <c r="J4" s="12">
        <v>0.68055555555555547</v>
      </c>
      <c r="K4" s="12">
        <v>0.72916666666666663</v>
      </c>
      <c r="L4" s="10" t="s">
        <v>133</v>
      </c>
      <c r="M4" s="1"/>
    </row>
    <row r="5" spans="1:18">
      <c r="A5" s="9" t="s">
        <v>35</v>
      </c>
      <c r="B5" s="2" t="s">
        <v>63</v>
      </c>
      <c r="C5" s="14">
        <v>7</v>
      </c>
      <c r="D5" s="16">
        <v>150000</v>
      </c>
      <c r="E5" s="15">
        <f t="shared" ref="E5:E20" si="0">C5*D5</f>
        <v>1050000</v>
      </c>
      <c r="F5" s="2" t="s">
        <v>151</v>
      </c>
      <c r="G5" s="2" t="s">
        <v>100</v>
      </c>
      <c r="H5" s="9" t="s">
        <v>68</v>
      </c>
      <c r="I5" s="2" t="s">
        <v>117</v>
      </c>
      <c r="J5" s="12">
        <v>0.72222222222222199</v>
      </c>
      <c r="K5" s="12">
        <v>0.77083333333333304</v>
      </c>
      <c r="L5" s="10" t="s">
        <v>134</v>
      </c>
    </row>
    <row r="6" spans="1:18" ht="15" customHeight="1">
      <c r="A6" s="2" t="s">
        <v>27</v>
      </c>
      <c r="B6" s="2" t="s">
        <v>64</v>
      </c>
      <c r="C6" s="14">
        <v>2100</v>
      </c>
      <c r="D6" s="16">
        <v>200</v>
      </c>
      <c r="E6" s="15">
        <f t="shared" si="0"/>
        <v>420000</v>
      </c>
      <c r="F6" s="2" t="s">
        <v>152</v>
      </c>
      <c r="G6" s="2" t="s">
        <v>101</v>
      </c>
      <c r="H6" s="9" t="s">
        <v>69</v>
      </c>
      <c r="I6" s="2" t="s">
        <v>118</v>
      </c>
      <c r="J6" s="12">
        <v>0.76388888888888895</v>
      </c>
      <c r="K6" s="12">
        <v>0.8125</v>
      </c>
      <c r="L6" s="10" t="s">
        <v>135</v>
      </c>
      <c r="N6" s="63" t="s">
        <v>86</v>
      </c>
      <c r="O6" s="63"/>
      <c r="Q6" s="64" t="s">
        <v>86</v>
      </c>
      <c r="R6" s="64"/>
    </row>
    <row r="7" spans="1:18" ht="15" customHeight="1">
      <c r="A7" s="2" t="s">
        <v>26</v>
      </c>
      <c r="B7" s="2" t="s">
        <v>65</v>
      </c>
      <c r="C7" s="14">
        <v>400</v>
      </c>
      <c r="D7" s="16">
        <v>10000</v>
      </c>
      <c r="E7" s="15">
        <f t="shared" si="0"/>
        <v>4000000</v>
      </c>
      <c r="F7" s="2" t="s">
        <v>153</v>
      </c>
      <c r="G7" s="2" t="s">
        <v>102</v>
      </c>
      <c r="H7" s="9" t="s">
        <v>70</v>
      </c>
      <c r="I7" s="2" t="s">
        <v>119</v>
      </c>
      <c r="J7" s="12">
        <v>0.80555555555555503</v>
      </c>
      <c r="K7" s="12">
        <v>0.85416666666666696</v>
      </c>
      <c r="L7" s="10" t="s">
        <v>136</v>
      </c>
      <c r="N7" s="63"/>
      <c r="O7" s="63"/>
      <c r="Q7" s="64"/>
      <c r="R7" s="64"/>
    </row>
    <row r="8" spans="1:18" ht="18.75">
      <c r="A8" s="2" t="s">
        <v>19</v>
      </c>
      <c r="B8" s="2" t="s">
        <v>66</v>
      </c>
      <c r="C8" s="14">
        <v>6</v>
      </c>
      <c r="D8" s="16">
        <v>50000</v>
      </c>
      <c r="E8" s="15">
        <f t="shared" si="0"/>
        <v>300000</v>
      </c>
      <c r="F8" s="2" t="s">
        <v>154</v>
      </c>
      <c r="G8" s="2" t="s">
        <v>103</v>
      </c>
      <c r="H8" s="9" t="s">
        <v>71</v>
      </c>
      <c r="I8" s="2" t="s">
        <v>120</v>
      </c>
      <c r="J8" s="12">
        <v>0.84722222222222199</v>
      </c>
      <c r="K8" s="12">
        <v>0.89583333333333304</v>
      </c>
      <c r="L8" s="10" t="s">
        <v>137</v>
      </c>
      <c r="N8" s="11" t="s">
        <v>0</v>
      </c>
      <c r="O8" s="14" t="s">
        <v>50</v>
      </c>
      <c r="Q8" s="11" t="s">
        <v>0</v>
      </c>
      <c r="R8" s="17" t="s">
        <v>35</v>
      </c>
    </row>
    <row r="9" spans="1:18" ht="18.75">
      <c r="A9" s="2" t="s">
        <v>50</v>
      </c>
      <c r="B9" s="2" t="s">
        <v>87</v>
      </c>
      <c r="C9" s="14">
        <v>50</v>
      </c>
      <c r="D9" s="16">
        <v>70000</v>
      </c>
      <c r="E9" s="15">
        <f t="shared" si="0"/>
        <v>3500000</v>
      </c>
      <c r="F9" s="2" t="s">
        <v>25</v>
      </c>
      <c r="G9" s="2" t="s">
        <v>104</v>
      </c>
      <c r="H9" s="9" t="s">
        <v>72</v>
      </c>
      <c r="I9" s="2" t="s">
        <v>121</v>
      </c>
      <c r="J9" s="12">
        <v>0.88888888888888895</v>
      </c>
      <c r="K9" s="12">
        <v>0.9375</v>
      </c>
      <c r="L9" s="10" t="s">
        <v>138</v>
      </c>
      <c r="N9" s="11" t="s">
        <v>43</v>
      </c>
      <c r="O9" s="14" t="str">
        <f>VLOOKUP($O$8,$A$3:$L$20,2,0)</f>
        <v>TABLES</v>
      </c>
      <c r="Q9" s="11" t="s">
        <v>43</v>
      </c>
      <c r="R9" s="2"/>
    </row>
    <row r="10" spans="1:18" ht="18.75">
      <c r="A10" s="2" t="s">
        <v>51</v>
      </c>
      <c r="B10" s="2" t="s">
        <v>88</v>
      </c>
      <c r="C10" s="14">
        <v>201</v>
      </c>
      <c r="D10" s="16">
        <v>45000</v>
      </c>
      <c r="E10" s="15">
        <f t="shared" si="0"/>
        <v>9045000</v>
      </c>
      <c r="F10" s="2" t="s">
        <v>155</v>
      </c>
      <c r="G10" s="2" t="s">
        <v>105</v>
      </c>
      <c r="H10" s="9" t="s">
        <v>73</v>
      </c>
      <c r="I10" s="2" t="s">
        <v>122</v>
      </c>
      <c r="J10" s="12">
        <v>0.93055555555555503</v>
      </c>
      <c r="K10" s="12">
        <v>0.97916666666666696</v>
      </c>
      <c r="L10" s="10" t="s">
        <v>139</v>
      </c>
      <c r="N10" s="11" t="s">
        <v>44</v>
      </c>
      <c r="O10" s="14">
        <f>VLOOKUP($O$8,$A$3:$L$20,3,0)</f>
        <v>50</v>
      </c>
      <c r="Q10" s="11" t="s">
        <v>44</v>
      </c>
      <c r="R10" s="2"/>
    </row>
    <row r="11" spans="1:18" ht="18.75">
      <c r="A11" s="2" t="s">
        <v>54</v>
      </c>
      <c r="B11" s="2" t="s">
        <v>89</v>
      </c>
      <c r="C11" s="14">
        <v>103</v>
      </c>
      <c r="D11" s="16">
        <v>35000</v>
      </c>
      <c r="E11" s="15">
        <f t="shared" si="0"/>
        <v>3605000</v>
      </c>
      <c r="F11" s="2" t="s">
        <v>156</v>
      </c>
      <c r="G11" s="2" t="s">
        <v>106</v>
      </c>
      <c r="H11" s="9" t="s">
        <v>74</v>
      </c>
      <c r="I11" s="2" t="s">
        <v>123</v>
      </c>
      <c r="J11" s="12">
        <v>0.97222222222222199</v>
      </c>
      <c r="K11" s="12">
        <v>1.0208333333333299</v>
      </c>
      <c r="L11" s="10" t="s">
        <v>140</v>
      </c>
      <c r="N11" s="11" t="s">
        <v>45</v>
      </c>
      <c r="O11" s="14">
        <f>VLOOKUP($O$8,$A$3:$L$20,4,0)</f>
        <v>70000</v>
      </c>
      <c r="Q11" s="11" t="s">
        <v>45</v>
      </c>
      <c r="R11" s="2"/>
    </row>
    <row r="12" spans="1:18" ht="18.75">
      <c r="A12" s="2" t="s">
        <v>55</v>
      </c>
      <c r="B12" s="2" t="s">
        <v>90</v>
      </c>
      <c r="C12" s="14">
        <v>80</v>
      </c>
      <c r="D12" s="16">
        <v>54000</v>
      </c>
      <c r="E12" s="15">
        <f t="shared" si="0"/>
        <v>4320000</v>
      </c>
      <c r="F12" s="2" t="s">
        <v>35</v>
      </c>
      <c r="G12" s="2" t="s">
        <v>107</v>
      </c>
      <c r="H12" s="9" t="s">
        <v>75</v>
      </c>
      <c r="I12" s="2" t="s">
        <v>124</v>
      </c>
      <c r="J12" s="12">
        <v>1.0138888888888899</v>
      </c>
      <c r="K12" s="12">
        <v>1.0625</v>
      </c>
      <c r="L12" s="10" t="s">
        <v>141</v>
      </c>
      <c r="N12" s="11" t="s">
        <v>165</v>
      </c>
      <c r="O12" s="14">
        <f>VLOOKUP($O$8,$A$3:$L$20,5,0)</f>
        <v>3500000</v>
      </c>
      <c r="Q12" s="11" t="s">
        <v>165</v>
      </c>
      <c r="R12" s="2"/>
    </row>
    <row r="13" spans="1:18" ht="18.75">
      <c r="A13" s="2" t="s">
        <v>40</v>
      </c>
      <c r="B13" s="2" t="s">
        <v>91</v>
      </c>
      <c r="C13" s="14">
        <v>50</v>
      </c>
      <c r="D13" s="16">
        <v>72000</v>
      </c>
      <c r="E13" s="15">
        <f t="shared" si="0"/>
        <v>3600000</v>
      </c>
      <c r="F13" s="2" t="s">
        <v>157</v>
      </c>
      <c r="G13" s="2" t="s">
        <v>108</v>
      </c>
      <c r="H13" s="9" t="s">
        <v>76</v>
      </c>
      <c r="I13" s="2" t="s">
        <v>125</v>
      </c>
      <c r="J13" s="12">
        <v>1.05555555555556</v>
      </c>
      <c r="K13" s="12">
        <v>1.1041666666666701</v>
      </c>
      <c r="L13" s="10" t="s">
        <v>142</v>
      </c>
      <c r="N13" s="11" t="s">
        <v>46</v>
      </c>
      <c r="O13" s="14" t="str">
        <f>VLOOKUP($O$8,$A$3:$L$20,6,0)</f>
        <v>TERDOO</v>
      </c>
      <c r="Q13" s="11" t="s">
        <v>46</v>
      </c>
      <c r="R13" s="2"/>
    </row>
    <row r="14" spans="1:18" ht="18.75">
      <c r="A14" s="2" t="s">
        <v>56</v>
      </c>
      <c r="B14" s="2" t="s">
        <v>92</v>
      </c>
      <c r="C14" s="14">
        <v>690</v>
      </c>
      <c r="D14" s="16">
        <v>200</v>
      </c>
      <c r="E14" s="15">
        <f t="shared" si="0"/>
        <v>138000</v>
      </c>
      <c r="F14" s="2" t="s">
        <v>158</v>
      </c>
      <c r="G14" s="2" t="s">
        <v>109</v>
      </c>
      <c r="H14" s="9" t="s">
        <v>77</v>
      </c>
      <c r="I14" s="2" t="s">
        <v>126</v>
      </c>
      <c r="J14" s="12">
        <v>1.0972222222222201</v>
      </c>
      <c r="K14" s="12">
        <v>1.1458333333333299</v>
      </c>
      <c r="L14" s="10" t="s">
        <v>143</v>
      </c>
      <c r="N14" s="11" t="s">
        <v>53</v>
      </c>
      <c r="O14" s="14" t="str">
        <f>VLOOKUP($O$8,$A$3:$L$20,7,0)</f>
        <v>TEXACO</v>
      </c>
      <c r="Q14" s="11" t="s">
        <v>53</v>
      </c>
      <c r="R14" s="2"/>
    </row>
    <row r="15" spans="1:18" ht="18.75">
      <c r="A15" s="2" t="s">
        <v>57</v>
      </c>
      <c r="B15" s="2" t="s">
        <v>93</v>
      </c>
      <c r="C15" s="14">
        <v>9</v>
      </c>
      <c r="D15" s="16">
        <v>130000</v>
      </c>
      <c r="E15" s="15">
        <f t="shared" si="0"/>
        <v>1170000</v>
      </c>
      <c r="F15" s="2" t="s">
        <v>159</v>
      </c>
      <c r="G15" s="2" t="s">
        <v>110</v>
      </c>
      <c r="H15" s="9" t="s">
        <v>78</v>
      </c>
      <c r="I15" s="2" t="s">
        <v>127</v>
      </c>
      <c r="J15" s="12">
        <v>1.1388888888888899</v>
      </c>
      <c r="K15" s="12">
        <v>1.1875</v>
      </c>
      <c r="L15" s="10" t="s">
        <v>144</v>
      </c>
      <c r="N15" s="11" t="s">
        <v>52</v>
      </c>
      <c r="O15" s="14" t="str">
        <f>VLOOKUP($O$8,$A$3:$L$20,8,0)</f>
        <v>E006</v>
      </c>
      <c r="Q15" s="11" t="s">
        <v>52</v>
      </c>
      <c r="R15" s="2"/>
    </row>
    <row r="16" spans="1:18" ht="18.75">
      <c r="A16" s="2" t="s">
        <v>58</v>
      </c>
      <c r="B16" s="2" t="s">
        <v>94</v>
      </c>
      <c r="C16" s="14">
        <v>50</v>
      </c>
      <c r="D16" s="16">
        <v>38000</v>
      </c>
      <c r="E16" s="15">
        <f t="shared" si="0"/>
        <v>1900000</v>
      </c>
      <c r="F16" s="2" t="s">
        <v>160</v>
      </c>
      <c r="G16" s="2" t="s">
        <v>111</v>
      </c>
      <c r="H16" s="9" t="s">
        <v>79</v>
      </c>
      <c r="I16" s="2" t="s">
        <v>128</v>
      </c>
      <c r="J16" s="12">
        <v>1.18055555555556</v>
      </c>
      <c r="K16" s="12">
        <v>1.2291666666666701</v>
      </c>
      <c r="L16" s="10" t="s">
        <v>145</v>
      </c>
      <c r="N16" s="11" t="s">
        <v>47</v>
      </c>
      <c r="O16" s="14" t="str">
        <f>VLOOKUP($O$8,$A$3:$L$20,9,0)</f>
        <v>ABUJA</v>
      </c>
      <c r="Q16" s="11" t="s">
        <v>47</v>
      </c>
      <c r="R16" s="2"/>
    </row>
    <row r="17" spans="1:18" ht="18.75">
      <c r="A17" s="2" t="s">
        <v>59</v>
      </c>
      <c r="B17" s="2" t="s">
        <v>95</v>
      </c>
      <c r="C17" s="14">
        <v>200</v>
      </c>
      <c r="D17" s="16">
        <v>45800</v>
      </c>
      <c r="E17" s="15">
        <f t="shared" si="0"/>
        <v>9160000</v>
      </c>
      <c r="F17" s="2" t="s">
        <v>161</v>
      </c>
      <c r="G17" s="2" t="s">
        <v>112</v>
      </c>
      <c r="H17" s="9" t="s">
        <v>80</v>
      </c>
      <c r="I17" s="2" t="s">
        <v>129</v>
      </c>
      <c r="J17" s="12">
        <v>1.2222222222222201</v>
      </c>
      <c r="K17" s="12">
        <v>1.2708333333333299</v>
      </c>
      <c r="L17" s="10" t="s">
        <v>146</v>
      </c>
      <c r="N17" s="11" t="s">
        <v>48</v>
      </c>
      <c r="O17" s="12">
        <f>VLOOKUP($O$8,$A$3:$L$20,10,0)</f>
        <v>0.88888888888888895</v>
      </c>
      <c r="Q17" s="11" t="s">
        <v>48</v>
      </c>
      <c r="R17" s="2"/>
    </row>
    <row r="18" spans="1:18" ht="18.75">
      <c r="A18" s="2" t="s">
        <v>7</v>
      </c>
      <c r="B18" s="2" t="s">
        <v>96</v>
      </c>
      <c r="C18" s="14">
        <v>10</v>
      </c>
      <c r="D18" s="16">
        <v>300000</v>
      </c>
      <c r="E18" s="15">
        <f t="shared" si="0"/>
        <v>3000000</v>
      </c>
      <c r="F18" s="2" t="s">
        <v>162</v>
      </c>
      <c r="G18" s="2" t="s">
        <v>113</v>
      </c>
      <c r="H18" s="9" t="s">
        <v>81</v>
      </c>
      <c r="I18" s="2" t="s">
        <v>130</v>
      </c>
      <c r="J18" s="12">
        <v>1.2638888888888899</v>
      </c>
      <c r="K18" s="12">
        <v>1.3125</v>
      </c>
      <c r="L18" s="10" t="s">
        <v>147</v>
      </c>
      <c r="N18" s="11" t="s">
        <v>84</v>
      </c>
      <c r="O18" s="12">
        <f>VLOOKUP($O$8,$A$3:$L$20,11,0)</f>
        <v>0.9375</v>
      </c>
      <c r="Q18" s="11" t="s">
        <v>84</v>
      </c>
      <c r="R18" s="2"/>
    </row>
    <row r="19" spans="1:18" ht="18.75">
      <c r="A19" s="2" t="s">
        <v>60</v>
      </c>
      <c r="B19" s="2" t="s">
        <v>97</v>
      </c>
      <c r="C19" s="14">
        <v>15</v>
      </c>
      <c r="D19" s="16">
        <v>25000</v>
      </c>
      <c r="E19" s="15">
        <f t="shared" si="0"/>
        <v>375000</v>
      </c>
      <c r="F19" s="2" t="s">
        <v>163</v>
      </c>
      <c r="G19" s="2" t="s">
        <v>114</v>
      </c>
      <c r="H19" s="9" t="s">
        <v>82</v>
      </c>
      <c r="I19" s="2" t="s">
        <v>131</v>
      </c>
      <c r="J19" s="12">
        <v>1.30555555555556</v>
      </c>
      <c r="K19" s="12">
        <v>1.3541666666666701</v>
      </c>
      <c r="L19" s="10" t="s">
        <v>148</v>
      </c>
      <c r="N19" s="11" t="s">
        <v>85</v>
      </c>
      <c r="O19" s="14" t="str">
        <f>VLOOKUP($O$8,$A$3:$L$20,12,0)</f>
        <v>MR.LUKE</v>
      </c>
      <c r="Q19" s="11" t="s">
        <v>85</v>
      </c>
      <c r="R19" s="2"/>
    </row>
    <row r="20" spans="1:18" ht="18.75">
      <c r="A20" s="2" t="s">
        <v>61</v>
      </c>
      <c r="B20" s="2" t="s">
        <v>98</v>
      </c>
      <c r="C20" s="14">
        <v>60</v>
      </c>
      <c r="D20" s="16">
        <v>27000</v>
      </c>
      <c r="E20" s="15">
        <f t="shared" si="0"/>
        <v>1620000</v>
      </c>
      <c r="F20" s="2" t="s">
        <v>164</v>
      </c>
      <c r="G20" s="2" t="s">
        <v>115</v>
      </c>
      <c r="H20" s="9" t="s">
        <v>83</v>
      </c>
      <c r="I20" s="2" t="s">
        <v>132</v>
      </c>
      <c r="J20" s="12">
        <v>1.3472222222222201</v>
      </c>
      <c r="K20" s="12">
        <v>1.3958333333333299</v>
      </c>
      <c r="L20" s="10" t="s">
        <v>149</v>
      </c>
      <c r="N20" s="11"/>
      <c r="O20" s="14"/>
    </row>
    <row r="21" spans="1:18">
      <c r="H21" s="8"/>
    </row>
    <row r="22" spans="1:18">
      <c r="H22" s="8"/>
    </row>
  </sheetData>
  <dataConsolidate/>
  <mergeCells count="3">
    <mergeCell ref="B1:M2"/>
    <mergeCell ref="N6:O7"/>
    <mergeCell ref="Q6:R7"/>
  </mergeCells>
  <dataValidations count="1">
    <dataValidation type="list" allowBlank="1" showInputMessage="1" showErrorMessage="1" sqref="O8 R8">
      <formula1>$A$4:$A$20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selection activeCell="N5" sqref="N5"/>
    </sheetView>
  </sheetViews>
  <sheetFormatPr defaultRowHeight="15"/>
  <cols>
    <col min="1" max="1" width="6.42578125" customWidth="1"/>
    <col min="2" max="2" width="13.7109375" customWidth="1"/>
    <col min="3" max="3" width="13.140625" customWidth="1"/>
    <col min="4" max="4" width="15.85546875" customWidth="1"/>
    <col min="5" max="5" width="8.42578125" customWidth="1"/>
    <col min="6" max="6" width="6.85546875" customWidth="1"/>
    <col min="7" max="7" width="7.140625" customWidth="1"/>
    <col min="8" max="8" width="10.28515625" customWidth="1"/>
    <col min="9" max="9" width="9.28515625" customWidth="1"/>
    <col min="10" max="10" width="8.7109375" customWidth="1"/>
    <col min="11" max="11" width="11.42578125" customWidth="1"/>
    <col min="12" max="12" width="11.7109375" customWidth="1"/>
    <col min="13" max="13" width="9.140625" customWidth="1"/>
    <col min="14" max="14" width="11.5703125" customWidth="1"/>
  </cols>
  <sheetData>
    <row r="1" spans="1:18">
      <c r="A1" s="65" t="s">
        <v>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2" spans="1:18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18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r="4" spans="1:18">
      <c r="A4" s="3" t="s">
        <v>9</v>
      </c>
      <c r="B4" s="3" t="s">
        <v>10</v>
      </c>
      <c r="C4" s="3" t="s">
        <v>11</v>
      </c>
      <c r="D4" s="3" t="s">
        <v>12</v>
      </c>
      <c r="E4" s="3" t="s">
        <v>1</v>
      </c>
      <c r="F4" s="3" t="s">
        <v>2</v>
      </c>
      <c r="G4" s="3" t="s">
        <v>13</v>
      </c>
      <c r="H4" s="3" t="s">
        <v>14</v>
      </c>
      <c r="I4" s="3" t="s">
        <v>15</v>
      </c>
      <c r="J4" s="3" t="s">
        <v>3</v>
      </c>
      <c r="K4" s="3" t="s">
        <v>16</v>
      </c>
      <c r="L4" s="3" t="s">
        <v>5</v>
      </c>
      <c r="M4" s="3" t="s">
        <v>4</v>
      </c>
      <c r="N4" s="3" t="s">
        <v>17</v>
      </c>
      <c r="O4" s="2"/>
      <c r="P4" s="2"/>
      <c r="Q4" s="2"/>
      <c r="R4" s="2"/>
    </row>
    <row r="5" spans="1:18" ht="11.25" customHeight="1">
      <c r="A5" s="4">
        <v>1</v>
      </c>
      <c r="B5" s="4" t="s">
        <v>18</v>
      </c>
      <c r="C5" s="4" t="s">
        <v>19</v>
      </c>
      <c r="D5" s="4" t="str">
        <f>B5&amp;" "&amp;C5</f>
        <v>SUNDAY TYOGA</v>
      </c>
      <c r="E5" s="4">
        <v>66</v>
      </c>
      <c r="F5" s="4">
        <v>50</v>
      </c>
      <c r="G5" s="4">
        <v>40</v>
      </c>
      <c r="H5" s="4">
        <v>30</v>
      </c>
      <c r="I5" s="4">
        <v>85</v>
      </c>
      <c r="J5" s="5">
        <f>SUM(E5:I5)</f>
        <v>271</v>
      </c>
      <c r="K5" s="4">
        <f>AVERAGE(E5:I5)</f>
        <v>54.2</v>
      </c>
      <c r="L5" s="4">
        <f>RANK(K5:K19,$K$5:$K$19)</f>
        <v>9</v>
      </c>
      <c r="M5" s="4" t="s">
        <v>41</v>
      </c>
      <c r="N5" s="4" t="str">
        <f>IF(K5&gt;=80," EXCELLENT", IF(K5&gt;=70, "VERY GOOD", IF(K5&gt;=60, "GOOD", IF(K5&gt;=50, "PASS", IF(K5&gt;=40, "FAIR", IF(K5&lt;=39," POOR"))))))</f>
        <v>PASS</v>
      </c>
      <c r="O5" s="2"/>
      <c r="P5" s="2"/>
      <c r="Q5" s="2"/>
      <c r="R5" s="2"/>
    </row>
    <row r="6" spans="1:18">
      <c r="A6" s="6">
        <v>2</v>
      </c>
      <c r="B6" s="6" t="s">
        <v>20</v>
      </c>
      <c r="C6" s="6" t="s">
        <v>21</v>
      </c>
      <c r="D6" s="6" t="str">
        <f t="shared" ref="D6:D19" si="0">B6&amp;" "&amp;C6</f>
        <v>TERFA  JOHN</v>
      </c>
      <c r="E6" s="6">
        <v>90</v>
      </c>
      <c r="F6" s="6">
        <v>40</v>
      </c>
      <c r="G6" s="6">
        <v>55</v>
      </c>
      <c r="H6" s="6">
        <v>50</v>
      </c>
      <c r="I6" s="6">
        <v>60</v>
      </c>
      <c r="J6" s="7">
        <f t="shared" ref="J6:J19" si="1">SUM(E6:I6)</f>
        <v>295</v>
      </c>
      <c r="K6" s="6">
        <f t="shared" ref="K6:K19" si="2">AVERAGE(E6:I6)</f>
        <v>59</v>
      </c>
      <c r="L6" s="6">
        <f t="shared" ref="L6:L19" si="3">RANK(K6:K21,$K$5:$K$19)</f>
        <v>6</v>
      </c>
      <c r="M6" s="6" t="str">
        <f>IF(K6&gt;=80, "A", IF(K6&gt;=70, "B", IF(K6&gt;=60, "C", IF(K6&gt;=50, "D", IF(K6&gt;=40, "E", IF(K6&lt;=39, "F"))))))</f>
        <v>D</v>
      </c>
      <c r="N6" s="6" t="str">
        <f t="shared" ref="N6:N19" si="4">IF(K6&gt;=80," EXCELLENT", IF(K6&gt;=70, "VERY GOOD", IF(K6&gt;=60, "GOOD", IF(K6&gt;=50, "PASS", IF(K6&gt;=40, "FAIR", IF(K6&lt;=39," POOR"))))))</f>
        <v>PASS</v>
      </c>
      <c r="O6" s="2"/>
      <c r="P6" s="2"/>
      <c r="Q6" s="2"/>
      <c r="R6" s="2"/>
    </row>
    <row r="7" spans="1:18">
      <c r="A7" s="4">
        <v>3</v>
      </c>
      <c r="B7" s="4" t="s">
        <v>22</v>
      </c>
      <c r="C7" s="4" t="s">
        <v>23</v>
      </c>
      <c r="D7" s="4" t="str">
        <f t="shared" si="0"/>
        <v>MARK  YANGE</v>
      </c>
      <c r="E7" s="4">
        <v>60</v>
      </c>
      <c r="F7" s="4">
        <v>47</v>
      </c>
      <c r="G7" s="4">
        <v>52</v>
      </c>
      <c r="H7" s="4">
        <v>63</v>
      </c>
      <c r="I7" s="4">
        <v>48</v>
      </c>
      <c r="J7" s="5">
        <f t="shared" si="1"/>
        <v>270</v>
      </c>
      <c r="K7" s="4">
        <f t="shared" si="2"/>
        <v>54</v>
      </c>
      <c r="L7" s="4">
        <f t="shared" si="3"/>
        <v>10</v>
      </c>
      <c r="M7" s="4" t="str">
        <f t="shared" ref="M7:M19" si="5">IF(K7&gt;=80, "A", IF(K7&gt;=70, "B", IF(K7&gt;=60, "C", IF(K7&gt;=50, "D", IF(K7&gt;=40, "E", IF(K7&lt;=39, "F"))))))</f>
        <v>D</v>
      </c>
      <c r="N7" s="4" t="str">
        <f t="shared" si="4"/>
        <v>PASS</v>
      </c>
      <c r="O7" s="2"/>
      <c r="P7" s="2"/>
      <c r="Q7" s="2"/>
      <c r="R7" s="2"/>
    </row>
    <row r="8" spans="1:18">
      <c r="A8" s="6">
        <v>4</v>
      </c>
      <c r="B8" s="6" t="s">
        <v>25</v>
      </c>
      <c r="C8" s="6" t="s">
        <v>24</v>
      </c>
      <c r="D8" s="6" t="str">
        <f t="shared" si="0"/>
        <v>TERDOO BEM</v>
      </c>
      <c r="E8" s="6">
        <v>52</v>
      </c>
      <c r="F8" s="6">
        <v>60</v>
      </c>
      <c r="G8" s="6">
        <v>50</v>
      </c>
      <c r="H8" s="6">
        <v>40</v>
      </c>
      <c r="I8" s="6">
        <v>38</v>
      </c>
      <c r="J8" s="7">
        <f t="shared" si="1"/>
        <v>240</v>
      </c>
      <c r="K8" s="6">
        <f t="shared" si="2"/>
        <v>48</v>
      </c>
      <c r="L8" s="6">
        <f t="shared" si="3"/>
        <v>14</v>
      </c>
      <c r="M8" s="6" t="str">
        <f t="shared" si="5"/>
        <v>E</v>
      </c>
      <c r="N8" s="6" t="str">
        <f t="shared" si="4"/>
        <v>FAIR</v>
      </c>
      <c r="O8" s="2"/>
      <c r="P8" s="2"/>
      <c r="Q8" s="2"/>
      <c r="R8" s="2"/>
    </row>
    <row r="9" spans="1:18">
      <c r="A9" s="4">
        <v>5</v>
      </c>
      <c r="B9" s="4" t="s">
        <v>26</v>
      </c>
      <c r="C9" s="4" t="s">
        <v>27</v>
      </c>
      <c r="D9" s="4" t="str">
        <f t="shared" si="0"/>
        <v>LUKE MARK</v>
      </c>
      <c r="E9" s="4">
        <v>30</v>
      </c>
      <c r="F9" s="4">
        <v>70</v>
      </c>
      <c r="G9" s="4">
        <v>52</v>
      </c>
      <c r="H9" s="4">
        <v>65</v>
      </c>
      <c r="I9" s="4">
        <v>35</v>
      </c>
      <c r="J9" s="5">
        <f t="shared" si="1"/>
        <v>252</v>
      </c>
      <c r="K9" s="4">
        <f t="shared" si="2"/>
        <v>50.4</v>
      </c>
      <c r="L9" s="4">
        <f t="shared" si="3"/>
        <v>12</v>
      </c>
      <c r="M9" s="4" t="str">
        <f t="shared" si="5"/>
        <v>D</v>
      </c>
      <c r="N9" s="4" t="str">
        <f t="shared" si="4"/>
        <v>PASS</v>
      </c>
      <c r="O9" s="2"/>
      <c r="P9" s="2"/>
      <c r="Q9" s="2"/>
      <c r="R9" s="2"/>
    </row>
    <row r="10" spans="1:18">
      <c r="A10" s="6">
        <v>6</v>
      </c>
      <c r="B10" s="6" t="s">
        <v>28</v>
      </c>
      <c r="C10" s="6" t="s">
        <v>19</v>
      </c>
      <c r="D10" s="6" t="str">
        <f t="shared" si="0"/>
        <v>LUTOR TYOGA</v>
      </c>
      <c r="E10" s="6">
        <v>48</v>
      </c>
      <c r="F10" s="6">
        <v>70</v>
      </c>
      <c r="G10" s="6">
        <v>65</v>
      </c>
      <c r="H10" s="6">
        <v>45</v>
      </c>
      <c r="I10" s="6">
        <v>50</v>
      </c>
      <c r="J10" s="7">
        <f t="shared" si="1"/>
        <v>278</v>
      </c>
      <c r="K10" s="6">
        <f t="shared" si="2"/>
        <v>55.6</v>
      </c>
      <c r="L10" s="6">
        <f t="shared" si="3"/>
        <v>8</v>
      </c>
      <c r="M10" s="6" t="str">
        <f t="shared" si="5"/>
        <v>D</v>
      </c>
      <c r="N10" s="6" t="str">
        <f t="shared" si="4"/>
        <v>PASS</v>
      </c>
      <c r="O10" s="2"/>
      <c r="P10" s="2"/>
      <c r="Q10" s="2"/>
      <c r="R10" s="2"/>
    </row>
    <row r="11" spans="1:18">
      <c r="A11" s="4">
        <v>7</v>
      </c>
      <c r="B11" s="4" t="s">
        <v>29</v>
      </c>
      <c r="C11" s="4" t="s">
        <v>19</v>
      </c>
      <c r="D11" s="4" t="str">
        <f t="shared" si="0"/>
        <v>CEPHAS  TYOGA</v>
      </c>
      <c r="E11" s="4">
        <v>65</v>
      </c>
      <c r="F11" s="4">
        <v>39</v>
      </c>
      <c r="G11" s="4">
        <v>50</v>
      </c>
      <c r="H11" s="4">
        <v>77</v>
      </c>
      <c r="I11" s="4">
        <v>65</v>
      </c>
      <c r="J11" s="5">
        <f t="shared" si="1"/>
        <v>296</v>
      </c>
      <c r="K11" s="4">
        <f t="shared" si="2"/>
        <v>59.2</v>
      </c>
      <c r="L11" s="4">
        <f t="shared" si="3"/>
        <v>5</v>
      </c>
      <c r="M11" s="4" t="str">
        <f t="shared" si="5"/>
        <v>D</v>
      </c>
      <c r="N11" s="4" t="str">
        <f t="shared" si="4"/>
        <v>PASS</v>
      </c>
      <c r="O11" s="2"/>
      <c r="P11" s="2"/>
      <c r="Q11" s="2"/>
      <c r="R11" s="2"/>
    </row>
    <row r="12" spans="1:18">
      <c r="A12" s="6">
        <v>8</v>
      </c>
      <c r="B12" s="6" t="s">
        <v>24</v>
      </c>
      <c r="C12" s="6" t="s">
        <v>30</v>
      </c>
      <c r="D12" s="6" t="str">
        <f t="shared" si="0"/>
        <v>BEM MFA</v>
      </c>
      <c r="E12" s="6">
        <v>75</v>
      </c>
      <c r="F12" s="6">
        <v>45</v>
      </c>
      <c r="G12" s="6">
        <v>90</v>
      </c>
      <c r="H12" s="6">
        <v>50</v>
      </c>
      <c r="I12" s="6">
        <v>63</v>
      </c>
      <c r="J12" s="7">
        <f t="shared" si="1"/>
        <v>323</v>
      </c>
      <c r="K12" s="6">
        <f t="shared" si="2"/>
        <v>64.599999999999994</v>
      </c>
      <c r="L12" s="6">
        <f t="shared" si="3"/>
        <v>3</v>
      </c>
      <c r="M12" s="6" t="str">
        <f t="shared" si="5"/>
        <v>C</v>
      </c>
      <c r="N12" s="6" t="str">
        <f t="shared" si="4"/>
        <v>GOOD</v>
      </c>
      <c r="O12" s="2"/>
      <c r="P12" s="2"/>
      <c r="Q12" s="2"/>
      <c r="R12" s="2"/>
    </row>
    <row r="13" spans="1:18">
      <c r="A13" s="4">
        <v>9</v>
      </c>
      <c r="B13" s="4" t="s">
        <v>31</v>
      </c>
      <c r="C13" s="4" t="s">
        <v>32</v>
      </c>
      <c r="D13" s="4" t="str">
        <f t="shared" si="0"/>
        <v>LINUS KU</v>
      </c>
      <c r="E13" s="4">
        <v>40</v>
      </c>
      <c r="F13" s="4">
        <v>60</v>
      </c>
      <c r="G13" s="4">
        <v>44</v>
      </c>
      <c r="H13" s="4">
        <v>38</v>
      </c>
      <c r="I13" s="4">
        <v>71</v>
      </c>
      <c r="J13" s="5">
        <f t="shared" si="1"/>
        <v>253</v>
      </c>
      <c r="K13" s="4">
        <f t="shared" si="2"/>
        <v>50.6</v>
      </c>
      <c r="L13" s="4">
        <f t="shared" si="3"/>
        <v>11</v>
      </c>
      <c r="M13" s="4" t="str">
        <f t="shared" si="5"/>
        <v>D</v>
      </c>
      <c r="N13" s="4" t="str">
        <f t="shared" si="4"/>
        <v>PASS</v>
      </c>
      <c r="O13" s="2"/>
      <c r="P13" s="2"/>
      <c r="Q13" s="2"/>
      <c r="R13" s="2"/>
    </row>
    <row r="14" spans="1:18">
      <c r="A14" s="6">
        <v>10</v>
      </c>
      <c r="B14" s="6" t="s">
        <v>33</v>
      </c>
      <c r="C14" s="6" t="s">
        <v>34</v>
      </c>
      <c r="D14" s="6" t="str">
        <f t="shared" si="0"/>
        <v>DAVID MSUGH</v>
      </c>
      <c r="E14" s="6">
        <v>50</v>
      </c>
      <c r="F14" s="6">
        <v>39</v>
      </c>
      <c r="G14" s="6">
        <v>40</v>
      </c>
      <c r="H14" s="6">
        <v>51</v>
      </c>
      <c r="I14" s="6">
        <v>64</v>
      </c>
      <c r="J14" s="7">
        <f t="shared" si="1"/>
        <v>244</v>
      </c>
      <c r="K14" s="6">
        <f t="shared" si="2"/>
        <v>48.8</v>
      </c>
      <c r="L14" s="6">
        <f t="shared" si="3"/>
        <v>13</v>
      </c>
      <c r="M14" s="6" t="str">
        <f t="shared" si="5"/>
        <v>E</v>
      </c>
      <c r="N14" s="6" t="str">
        <f t="shared" si="4"/>
        <v>FAIR</v>
      </c>
      <c r="O14" s="2"/>
      <c r="P14" s="2"/>
      <c r="Q14" s="2"/>
      <c r="R14" s="2"/>
    </row>
    <row r="15" spans="1:18">
      <c r="A15" s="4">
        <v>11</v>
      </c>
      <c r="B15" s="4" t="s">
        <v>35</v>
      </c>
      <c r="C15" s="4" t="s">
        <v>26</v>
      </c>
      <c r="D15" s="4" t="str">
        <f t="shared" si="0"/>
        <v>JOE LUKE</v>
      </c>
      <c r="E15" s="4">
        <v>62</v>
      </c>
      <c r="F15" s="4">
        <v>55</v>
      </c>
      <c r="G15" s="4">
        <v>60</v>
      </c>
      <c r="H15" s="4">
        <v>80</v>
      </c>
      <c r="I15" s="4">
        <v>95</v>
      </c>
      <c r="J15" s="5">
        <f t="shared" si="1"/>
        <v>352</v>
      </c>
      <c r="K15" s="4">
        <f t="shared" si="2"/>
        <v>70.400000000000006</v>
      </c>
      <c r="L15" s="4">
        <f t="shared" si="3"/>
        <v>1</v>
      </c>
      <c r="M15" s="4" t="str">
        <f t="shared" si="5"/>
        <v>B</v>
      </c>
      <c r="N15" s="4" t="str">
        <f t="shared" si="4"/>
        <v>VERY GOOD</v>
      </c>
      <c r="O15" s="2"/>
      <c r="P15" s="2"/>
      <c r="Q15" s="2"/>
      <c r="R15" s="2"/>
    </row>
    <row r="16" spans="1:18">
      <c r="A16" s="6">
        <v>12</v>
      </c>
      <c r="B16" s="6" t="s">
        <v>36</v>
      </c>
      <c r="C16" s="6" t="s">
        <v>37</v>
      </c>
      <c r="D16" s="6" t="str">
        <f t="shared" si="0"/>
        <v>FUJI NUMBER</v>
      </c>
      <c r="E16" s="6">
        <v>35</v>
      </c>
      <c r="F16" s="6">
        <v>44</v>
      </c>
      <c r="G16" s="6">
        <v>65</v>
      </c>
      <c r="H16" s="6">
        <v>81</v>
      </c>
      <c r="I16" s="6">
        <v>75</v>
      </c>
      <c r="J16" s="7">
        <f t="shared" si="1"/>
        <v>300</v>
      </c>
      <c r="K16" s="6">
        <f t="shared" si="2"/>
        <v>60</v>
      </c>
      <c r="L16" s="6">
        <f t="shared" si="3"/>
        <v>4</v>
      </c>
      <c r="M16" s="6" t="str">
        <f t="shared" si="5"/>
        <v>C</v>
      </c>
      <c r="N16" s="6" t="str">
        <f t="shared" si="4"/>
        <v>GOOD</v>
      </c>
      <c r="O16" s="2"/>
      <c r="P16" s="2"/>
      <c r="Q16" s="2"/>
      <c r="R16" s="2"/>
    </row>
    <row r="17" spans="1:18">
      <c r="A17" s="4">
        <v>13</v>
      </c>
      <c r="B17" s="4" t="s">
        <v>38</v>
      </c>
      <c r="C17" s="4" t="s">
        <v>6</v>
      </c>
      <c r="D17" s="4" t="str">
        <f t="shared" si="0"/>
        <v>HANK TERNA</v>
      </c>
      <c r="E17" s="4">
        <v>70</v>
      </c>
      <c r="F17" s="4">
        <v>60</v>
      </c>
      <c r="G17" s="4">
        <v>54</v>
      </c>
      <c r="H17" s="4">
        <v>84</v>
      </c>
      <c r="I17" s="4">
        <v>71</v>
      </c>
      <c r="J17" s="5">
        <f t="shared" si="1"/>
        <v>339</v>
      </c>
      <c r="K17" s="4">
        <f t="shared" si="2"/>
        <v>67.8</v>
      </c>
      <c r="L17" s="4">
        <f t="shared" si="3"/>
        <v>2</v>
      </c>
      <c r="M17" s="4" t="str">
        <f t="shared" si="5"/>
        <v>C</v>
      </c>
      <c r="N17" s="4" t="str">
        <f t="shared" si="4"/>
        <v>GOOD</v>
      </c>
      <c r="O17" s="2"/>
      <c r="P17" s="2"/>
      <c r="Q17" s="2"/>
      <c r="R17" s="2"/>
    </row>
    <row r="18" spans="1:18">
      <c r="A18" s="6">
        <v>14</v>
      </c>
      <c r="B18" s="6" t="s">
        <v>39</v>
      </c>
      <c r="C18" s="6" t="s">
        <v>24</v>
      </c>
      <c r="D18" s="6" t="str">
        <f t="shared" si="0"/>
        <v>GOR BEM</v>
      </c>
      <c r="E18" s="6">
        <v>40</v>
      </c>
      <c r="F18" s="6">
        <v>44</v>
      </c>
      <c r="G18" s="6">
        <v>50</v>
      </c>
      <c r="H18" s="6">
        <v>61</v>
      </c>
      <c r="I18" s="6">
        <v>33</v>
      </c>
      <c r="J18" s="7">
        <f t="shared" si="1"/>
        <v>228</v>
      </c>
      <c r="K18" s="6">
        <f t="shared" si="2"/>
        <v>45.6</v>
      </c>
      <c r="L18" s="6">
        <f t="shared" si="3"/>
        <v>15</v>
      </c>
      <c r="M18" s="6" t="str">
        <f t="shared" si="5"/>
        <v>E</v>
      </c>
      <c r="N18" s="6" t="str">
        <f t="shared" si="4"/>
        <v>FAIR</v>
      </c>
      <c r="O18" s="2"/>
      <c r="P18" s="2"/>
      <c r="Q18" s="2"/>
      <c r="R18" s="2"/>
    </row>
    <row r="19" spans="1:18">
      <c r="A19" s="4">
        <v>15</v>
      </c>
      <c r="B19" s="4" t="s">
        <v>40</v>
      </c>
      <c r="C19" s="4" t="s">
        <v>30</v>
      </c>
      <c r="D19" s="4" t="str">
        <f t="shared" si="0"/>
        <v>TERSOO MFA</v>
      </c>
      <c r="E19" s="4">
        <v>55</v>
      </c>
      <c r="F19" s="4">
        <v>82</v>
      </c>
      <c r="G19" s="4">
        <v>35</v>
      </c>
      <c r="H19" s="4">
        <v>67</v>
      </c>
      <c r="I19" s="4">
        <v>50</v>
      </c>
      <c r="J19" s="5">
        <f t="shared" si="1"/>
        <v>289</v>
      </c>
      <c r="K19" s="4">
        <f t="shared" si="2"/>
        <v>57.8</v>
      </c>
      <c r="L19" s="4">
        <f t="shared" si="3"/>
        <v>7</v>
      </c>
      <c r="M19" s="4" t="str">
        <f t="shared" si="5"/>
        <v>D</v>
      </c>
      <c r="N19" s="4" t="str">
        <f t="shared" si="4"/>
        <v>PASS</v>
      </c>
      <c r="O19" s="2"/>
      <c r="P19" s="2"/>
      <c r="Q19" s="2"/>
      <c r="R19" s="2"/>
    </row>
    <row r="20" spans="1:18">
      <c r="A20" s="6">
        <v>16</v>
      </c>
      <c r="B20" s="6"/>
      <c r="C20" s="6"/>
      <c r="D20" s="6"/>
      <c r="E20" s="6"/>
      <c r="F20" s="6"/>
      <c r="G20" s="6"/>
      <c r="H20" s="6"/>
      <c r="I20" s="6"/>
      <c r="J20" s="7"/>
      <c r="K20" s="6"/>
      <c r="L20" s="6"/>
      <c r="M20" s="6"/>
      <c r="N20" s="6"/>
      <c r="O20" s="2"/>
      <c r="P20" s="2"/>
      <c r="Q20" s="2"/>
      <c r="R20" s="2"/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2"/>
      <c r="P21" s="2"/>
      <c r="Q21" s="2"/>
      <c r="R21" s="2"/>
    </row>
    <row r="22" spans="1: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Q34" s="2"/>
    </row>
  </sheetData>
  <mergeCells count="1">
    <mergeCell ref="A1:R3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>
      <selection activeCell="I8" sqref="I8"/>
    </sheetView>
  </sheetViews>
  <sheetFormatPr defaultRowHeight="15"/>
  <cols>
    <col min="1" max="1" width="4.28515625" customWidth="1"/>
    <col min="2" max="2" width="11.140625" bestFit="1" customWidth="1"/>
    <col min="3" max="3" width="10.28515625" bestFit="1" customWidth="1"/>
    <col min="4" max="4" width="15.5703125" bestFit="1" customWidth="1"/>
    <col min="5" max="5" width="8.7109375" customWidth="1"/>
    <col min="6" max="6" width="5" customWidth="1"/>
    <col min="7" max="7" width="6" customWidth="1"/>
    <col min="8" max="8" width="11.140625" customWidth="1"/>
    <col min="9" max="9" width="7" customWidth="1"/>
    <col min="10" max="10" width="12.140625" bestFit="1" customWidth="1"/>
    <col min="11" max="11" width="10" bestFit="1" customWidth="1"/>
    <col min="12" max="12" width="10" customWidth="1"/>
    <col min="13" max="13" width="9.85546875" bestFit="1" customWidth="1"/>
    <col min="14" max="14" width="11.5703125" bestFit="1" customWidth="1"/>
    <col min="17" max="17" width="15.7109375" bestFit="1" customWidth="1"/>
  </cols>
  <sheetData>
    <row r="1" spans="1:19">
      <c r="C1" s="39"/>
      <c r="G1" s="66" t="s">
        <v>166</v>
      </c>
      <c r="H1" s="66"/>
      <c r="I1" s="66"/>
      <c r="J1" s="66"/>
      <c r="K1" s="66"/>
      <c r="L1" s="19"/>
    </row>
    <row r="2" spans="1:19">
      <c r="G2" s="66"/>
      <c r="H2" s="66"/>
      <c r="I2" s="66"/>
      <c r="J2" s="66"/>
      <c r="K2" s="66"/>
      <c r="L2" s="19"/>
    </row>
    <row r="3" spans="1:19">
      <c r="A3" s="18" t="s">
        <v>9</v>
      </c>
      <c r="B3" s="18" t="s">
        <v>167</v>
      </c>
      <c r="C3" s="18" t="s">
        <v>173</v>
      </c>
      <c r="D3" s="18" t="s">
        <v>174</v>
      </c>
      <c r="E3" s="18" t="s">
        <v>175</v>
      </c>
      <c r="F3" s="18" t="s">
        <v>176</v>
      </c>
      <c r="G3" s="18" t="s">
        <v>177</v>
      </c>
      <c r="H3" s="18" t="s">
        <v>178</v>
      </c>
      <c r="I3" s="18" t="s">
        <v>179</v>
      </c>
      <c r="J3" s="18" t="s">
        <v>180</v>
      </c>
      <c r="K3" s="18" t="s">
        <v>181</v>
      </c>
      <c r="L3" s="18" t="s">
        <v>184</v>
      </c>
      <c r="M3" s="18" t="s">
        <v>182</v>
      </c>
      <c r="N3" s="18" t="s">
        <v>183</v>
      </c>
      <c r="Q3" s="67" t="s">
        <v>185</v>
      </c>
      <c r="R3" s="67"/>
      <c r="S3" s="67"/>
    </row>
    <row r="4" spans="1:19">
      <c r="A4">
        <v>1</v>
      </c>
      <c r="B4" t="s">
        <v>168</v>
      </c>
      <c r="C4">
        <v>150</v>
      </c>
      <c r="D4">
        <v>200</v>
      </c>
      <c r="E4">
        <v>20</v>
      </c>
      <c r="F4">
        <v>20</v>
      </c>
      <c r="G4">
        <v>25</v>
      </c>
      <c r="H4">
        <v>23</v>
      </c>
      <c r="I4">
        <v>56</v>
      </c>
      <c r="J4">
        <f>SUM(E4:I4)</f>
        <v>144</v>
      </c>
      <c r="K4">
        <f>(C4*J4)</f>
        <v>21600</v>
      </c>
      <c r="L4">
        <f>(D4-J4)</f>
        <v>56</v>
      </c>
      <c r="M4">
        <v>4</v>
      </c>
      <c r="N4">
        <v>52</v>
      </c>
      <c r="Q4" s="18" t="s">
        <v>167</v>
      </c>
      <c r="R4" t="s">
        <v>172</v>
      </c>
    </row>
    <row r="5" spans="1:19">
      <c r="A5">
        <v>2</v>
      </c>
      <c r="B5" t="s">
        <v>169</v>
      </c>
      <c r="C5">
        <v>100</v>
      </c>
      <c r="D5">
        <v>150</v>
      </c>
      <c r="E5">
        <v>30</v>
      </c>
      <c r="F5">
        <v>10</v>
      </c>
      <c r="G5">
        <v>23</v>
      </c>
      <c r="H5">
        <v>24</v>
      </c>
      <c r="I5">
        <v>8</v>
      </c>
      <c r="J5">
        <f t="shared" ref="J5:J8" si="0">SUM(E5:I5)</f>
        <v>95</v>
      </c>
      <c r="K5">
        <f t="shared" ref="K5:K8" si="1">(C5*J5)</f>
        <v>9500</v>
      </c>
      <c r="L5">
        <f t="shared" ref="L5:L8" si="2">(D5-J5)</f>
        <v>55</v>
      </c>
      <c r="M5">
        <v>6</v>
      </c>
      <c r="N5">
        <v>49</v>
      </c>
      <c r="Q5" s="18" t="s">
        <v>173</v>
      </c>
      <c r="R5">
        <f>VLOOKUP(R4,B4:N8,2,0)</f>
        <v>95</v>
      </c>
    </row>
    <row r="6" spans="1:19">
      <c r="A6">
        <v>3</v>
      </c>
      <c r="B6" t="s">
        <v>170</v>
      </c>
      <c r="C6">
        <v>120</v>
      </c>
      <c r="D6">
        <v>120</v>
      </c>
      <c r="E6">
        <v>20</v>
      </c>
      <c r="F6">
        <v>20</v>
      </c>
      <c r="G6">
        <v>16</v>
      </c>
      <c r="H6">
        <v>8</v>
      </c>
      <c r="I6">
        <v>40</v>
      </c>
      <c r="J6">
        <f t="shared" si="0"/>
        <v>104</v>
      </c>
      <c r="K6">
        <f t="shared" si="1"/>
        <v>12480</v>
      </c>
      <c r="L6">
        <f t="shared" si="2"/>
        <v>16</v>
      </c>
      <c r="M6">
        <v>8</v>
      </c>
      <c r="N6">
        <v>8</v>
      </c>
      <c r="Q6" s="18" t="s">
        <v>174</v>
      </c>
      <c r="R6">
        <f>VLOOKUP(R4,B3:N8,3,0)</f>
        <v>100</v>
      </c>
    </row>
    <row r="7" spans="1:19">
      <c r="A7">
        <v>4</v>
      </c>
      <c r="B7" t="s">
        <v>171</v>
      </c>
      <c r="C7">
        <v>80</v>
      </c>
      <c r="D7">
        <v>200</v>
      </c>
      <c r="E7">
        <v>30</v>
      </c>
      <c r="F7">
        <v>10</v>
      </c>
      <c r="G7">
        <v>15</v>
      </c>
      <c r="H7">
        <v>20</v>
      </c>
      <c r="I7">
        <v>80</v>
      </c>
      <c r="J7">
        <f t="shared" si="0"/>
        <v>155</v>
      </c>
      <c r="K7">
        <f t="shared" si="1"/>
        <v>12400</v>
      </c>
      <c r="L7">
        <f t="shared" si="2"/>
        <v>45</v>
      </c>
      <c r="M7">
        <v>10</v>
      </c>
      <c r="N7">
        <v>35</v>
      </c>
      <c r="Q7" s="18" t="s">
        <v>175</v>
      </c>
      <c r="R7">
        <f>VLOOKUP(R4,B3:N8,4,0)</f>
        <v>10</v>
      </c>
    </row>
    <row r="8" spans="1:19">
      <c r="A8">
        <v>5</v>
      </c>
      <c r="B8" t="s">
        <v>172</v>
      </c>
      <c r="C8">
        <v>95</v>
      </c>
      <c r="D8">
        <v>100</v>
      </c>
      <c r="E8">
        <v>10</v>
      </c>
      <c r="F8">
        <v>5</v>
      </c>
      <c r="G8">
        <v>8</v>
      </c>
      <c r="H8">
        <v>7</v>
      </c>
      <c r="I8">
        <v>35</v>
      </c>
      <c r="J8">
        <f t="shared" si="0"/>
        <v>65</v>
      </c>
      <c r="K8">
        <f t="shared" si="1"/>
        <v>6175</v>
      </c>
      <c r="L8">
        <f t="shared" si="2"/>
        <v>35</v>
      </c>
      <c r="M8">
        <v>12</v>
      </c>
      <c r="N8">
        <v>23</v>
      </c>
      <c r="Q8" s="18" t="s">
        <v>176</v>
      </c>
      <c r="R8">
        <f>VLOOKUP(R4,B3:N8,5,0)</f>
        <v>5</v>
      </c>
    </row>
    <row r="9" spans="1:19">
      <c r="Q9" s="18" t="s">
        <v>177</v>
      </c>
      <c r="R9">
        <f>VLOOKUP(R4,B3:N8,6,0)</f>
        <v>8</v>
      </c>
    </row>
    <row r="10" spans="1:19">
      <c r="Q10" s="18" t="s">
        <v>178</v>
      </c>
      <c r="R10">
        <f>VLOOKUP(R4,B3:N8,7,0)</f>
        <v>7</v>
      </c>
    </row>
    <row r="11" spans="1:19">
      <c r="Q11" s="18" t="s">
        <v>179</v>
      </c>
      <c r="R11">
        <f>VLOOKUP(R4,B3:N8,8,0)</f>
        <v>35</v>
      </c>
    </row>
    <row r="12" spans="1:19">
      <c r="Q12" s="18" t="s">
        <v>180</v>
      </c>
      <c r="R12">
        <f>VLOOKUP(R4,B3:N8,9,0)</f>
        <v>65</v>
      </c>
    </row>
    <row r="13" spans="1:19">
      <c r="L13" s="68"/>
      <c r="M13" s="68"/>
      <c r="N13" s="68"/>
      <c r="Q13" s="18" t="s">
        <v>181</v>
      </c>
      <c r="R13">
        <f>VLOOKUP(R4,B3:N8,10,0)</f>
        <v>6175</v>
      </c>
    </row>
    <row r="14" spans="1:19">
      <c r="D14" s="18"/>
      <c r="L14" s="18"/>
      <c r="Q14" s="18" t="s">
        <v>184</v>
      </c>
      <c r="R14">
        <f>VLOOKUP(R4,B3:N8,11,0)</f>
        <v>35</v>
      </c>
    </row>
    <row r="15" spans="1:19">
      <c r="D15" s="18"/>
      <c r="L15" s="18"/>
      <c r="Q15" s="18" t="s">
        <v>182</v>
      </c>
      <c r="R15">
        <f>VLOOKUP(R4,B3:N8,12,0)</f>
        <v>12</v>
      </c>
    </row>
    <row r="16" spans="1:19">
      <c r="L16" s="18"/>
      <c r="Q16" s="18" t="s">
        <v>183</v>
      </c>
      <c r="R16">
        <f>VLOOKUP(R4,B3:N8,13,0)</f>
        <v>23</v>
      </c>
    </row>
    <row r="17" spans="12:12">
      <c r="L17" s="18"/>
    </row>
    <row r="18" spans="12:12">
      <c r="L18" s="18"/>
    </row>
    <row r="19" spans="12:12">
      <c r="L19" s="18"/>
    </row>
    <row r="20" spans="12:12">
      <c r="L20" s="18"/>
    </row>
    <row r="21" spans="12:12">
      <c r="L21" s="18"/>
    </row>
    <row r="22" spans="12:12">
      <c r="L22" s="18"/>
    </row>
    <row r="23" spans="12:12">
      <c r="L23" s="18"/>
    </row>
    <row r="24" spans="12:12">
      <c r="L24" s="18"/>
    </row>
    <row r="25" spans="12:12">
      <c r="L25" s="18"/>
    </row>
    <row r="26" spans="12:12">
      <c r="L26" s="18"/>
    </row>
  </sheetData>
  <mergeCells count="3">
    <mergeCell ref="G1:K2"/>
    <mergeCell ref="Q3:S3"/>
    <mergeCell ref="L13:N13"/>
  </mergeCells>
  <dataValidations count="1">
    <dataValidation type="list" allowBlank="1" showInputMessage="1" showErrorMessage="1" sqref="R4">
      <formula1>$B$4:$B$8</formula1>
    </dataValidation>
  </dataValidations>
  <pageMargins left="0.7" right="0.7" top="0.75" bottom="0.75" header="0.3" footer="0.3"/>
  <pageSetup orientation="portrait" verticalDpi="0" r:id="rId1"/>
  <ignoredErrors>
    <ignoredError sqref="J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I8" sqref="I8"/>
    </sheetView>
  </sheetViews>
  <sheetFormatPr defaultRowHeight="15"/>
  <cols>
    <col min="1" max="1" width="15.5703125" bestFit="1" customWidth="1"/>
    <col min="2" max="2" width="8.7109375" customWidth="1"/>
    <col min="3" max="3" width="5" customWidth="1"/>
    <col min="4" max="4" width="6" customWidth="1"/>
    <col min="5" max="5" width="11.140625" bestFit="1" customWidth="1"/>
    <col min="6" max="6" width="7" customWidth="1"/>
    <col min="9" max="9" width="15.7109375" bestFit="1" customWidth="1"/>
  </cols>
  <sheetData>
    <row r="1" spans="1:11">
      <c r="C1" s="39"/>
    </row>
    <row r="3" spans="1:11">
      <c r="I3" s="69" t="s">
        <v>185</v>
      </c>
      <c r="J3" s="69"/>
      <c r="K3" s="69"/>
    </row>
    <row r="4" spans="1:11">
      <c r="A4" s="18" t="s">
        <v>9</v>
      </c>
      <c r="B4">
        <v>1</v>
      </c>
      <c r="C4">
        <v>2</v>
      </c>
      <c r="D4">
        <v>3</v>
      </c>
      <c r="E4">
        <v>4</v>
      </c>
      <c r="F4">
        <v>5</v>
      </c>
      <c r="I4" s="18" t="s">
        <v>167</v>
      </c>
      <c r="J4" t="s">
        <v>170</v>
      </c>
    </row>
    <row r="5" spans="1:11">
      <c r="A5" s="18" t="s">
        <v>167</v>
      </c>
      <c r="B5" t="s">
        <v>168</v>
      </c>
      <c r="C5" t="s">
        <v>169</v>
      </c>
      <c r="D5" t="s">
        <v>170</v>
      </c>
      <c r="E5" t="s">
        <v>171</v>
      </c>
      <c r="F5" t="s">
        <v>172</v>
      </c>
      <c r="I5" s="18" t="s">
        <v>173</v>
      </c>
      <c r="J5">
        <f>HLOOKUP(J4,B5:F17,2,0)</f>
        <v>120</v>
      </c>
    </row>
    <row r="6" spans="1:11">
      <c r="A6" t="s">
        <v>173</v>
      </c>
      <c r="B6">
        <v>150</v>
      </c>
      <c r="C6">
        <v>100</v>
      </c>
      <c r="D6">
        <v>120</v>
      </c>
      <c r="E6">
        <v>80</v>
      </c>
      <c r="F6">
        <v>95</v>
      </c>
      <c r="I6" s="18" t="s">
        <v>174</v>
      </c>
      <c r="J6">
        <f>HLOOKUP(J4,B5:F17,3,0)</f>
        <v>120</v>
      </c>
    </row>
    <row r="7" spans="1:11">
      <c r="A7" t="s">
        <v>174</v>
      </c>
      <c r="B7">
        <v>200</v>
      </c>
      <c r="C7">
        <v>150</v>
      </c>
      <c r="D7">
        <v>120</v>
      </c>
      <c r="E7">
        <v>200</v>
      </c>
      <c r="F7">
        <v>100</v>
      </c>
      <c r="I7" s="18" t="s">
        <v>175</v>
      </c>
      <c r="J7">
        <f>HLOOKUP(J4,B5:F17,4,0)</f>
        <v>20</v>
      </c>
    </row>
    <row r="8" spans="1:11">
      <c r="A8" t="s">
        <v>175</v>
      </c>
      <c r="B8">
        <v>20</v>
      </c>
      <c r="C8">
        <v>30</v>
      </c>
      <c r="D8">
        <v>20</v>
      </c>
      <c r="E8">
        <v>30</v>
      </c>
      <c r="F8">
        <v>10</v>
      </c>
      <c r="I8" s="18" t="s">
        <v>176</v>
      </c>
      <c r="J8">
        <f>HLOOKUP(J4,B5:F17,5,0)</f>
        <v>20</v>
      </c>
    </row>
    <row r="9" spans="1:11">
      <c r="A9" t="s">
        <v>176</v>
      </c>
      <c r="B9">
        <v>20</v>
      </c>
      <c r="C9">
        <v>10</v>
      </c>
      <c r="D9">
        <v>20</v>
      </c>
      <c r="E9">
        <v>10</v>
      </c>
      <c r="F9">
        <v>5</v>
      </c>
      <c r="I9" s="18" t="s">
        <v>177</v>
      </c>
      <c r="J9">
        <f>HLOOKUP(J4,B5:F17,6,0)</f>
        <v>16</v>
      </c>
    </row>
    <row r="10" spans="1:11">
      <c r="A10" t="s">
        <v>177</v>
      </c>
      <c r="B10">
        <v>25</v>
      </c>
      <c r="C10">
        <v>23</v>
      </c>
      <c r="D10">
        <v>16</v>
      </c>
      <c r="E10">
        <v>15</v>
      </c>
      <c r="F10">
        <v>8</v>
      </c>
      <c r="I10" s="18" t="s">
        <v>178</v>
      </c>
      <c r="J10">
        <f>HLOOKUP(J4,B5:F17,7,0)</f>
        <v>8</v>
      </c>
    </row>
    <row r="11" spans="1:11">
      <c r="A11" t="s">
        <v>178</v>
      </c>
      <c r="B11">
        <v>23</v>
      </c>
      <c r="C11">
        <v>24</v>
      </c>
      <c r="D11">
        <v>8</v>
      </c>
      <c r="E11">
        <v>20</v>
      </c>
      <c r="F11">
        <v>7</v>
      </c>
      <c r="I11" s="18" t="s">
        <v>179</v>
      </c>
      <c r="J11">
        <f>HLOOKUP(J4,B5:F17,8,0)</f>
        <v>40</v>
      </c>
    </row>
    <row r="12" spans="1:11">
      <c r="A12" t="s">
        <v>179</v>
      </c>
      <c r="B12">
        <v>56</v>
      </c>
      <c r="C12">
        <v>8</v>
      </c>
      <c r="D12">
        <v>40</v>
      </c>
      <c r="E12">
        <v>80</v>
      </c>
      <c r="F12">
        <v>35</v>
      </c>
      <c r="I12" s="18" t="s">
        <v>180</v>
      </c>
      <c r="J12">
        <f>HLOOKUP(J4,B5:F17,9,0)</f>
        <v>104</v>
      </c>
    </row>
    <row r="13" spans="1:11">
      <c r="A13" t="s">
        <v>180</v>
      </c>
      <c r="B13">
        <f>SUM(B8:B12)</f>
        <v>144</v>
      </c>
      <c r="C13">
        <f>SUM(C8:C12)</f>
        <v>95</v>
      </c>
      <c r="D13">
        <f>SUM(D8:D12)</f>
        <v>104</v>
      </c>
      <c r="E13">
        <f>SUM(E8:E12)</f>
        <v>155</v>
      </c>
      <c r="F13">
        <f>SUM(F8:F12)</f>
        <v>65</v>
      </c>
      <c r="I13" s="18" t="s">
        <v>181</v>
      </c>
      <c r="J13">
        <f>HLOOKUP(J4,B5:F17,10,0)</f>
        <v>12480</v>
      </c>
    </row>
    <row r="14" spans="1:11">
      <c r="A14" t="s">
        <v>181</v>
      </c>
      <c r="B14">
        <f>(B6*B13)</f>
        <v>21600</v>
      </c>
      <c r="C14">
        <f>(C6*C13)</f>
        <v>9500</v>
      </c>
      <c r="D14">
        <f>(D6*D13)</f>
        <v>12480</v>
      </c>
      <c r="E14">
        <f>(E6*E13)</f>
        <v>12400</v>
      </c>
      <c r="F14">
        <f>(F6*F13)</f>
        <v>6175</v>
      </c>
      <c r="I14" s="18" t="s">
        <v>184</v>
      </c>
      <c r="J14">
        <f>HLOOKUP(J4,B5:F17,11,0)</f>
        <v>16</v>
      </c>
    </row>
    <row r="15" spans="1:11">
      <c r="A15" t="s">
        <v>184</v>
      </c>
      <c r="B15">
        <f>(B7-B13)</f>
        <v>56</v>
      </c>
      <c r="C15">
        <f>(C7-C13)</f>
        <v>55</v>
      </c>
      <c r="D15">
        <f>(D7-D13)</f>
        <v>16</v>
      </c>
      <c r="E15">
        <f>(E7-E13)</f>
        <v>45</v>
      </c>
      <c r="F15">
        <f>(F7-F13)</f>
        <v>35</v>
      </c>
      <c r="I15" s="18" t="s">
        <v>182</v>
      </c>
      <c r="J15">
        <f>HLOOKUP(J4,B5:F17,12,0)</f>
        <v>8</v>
      </c>
    </row>
    <row r="16" spans="1:11">
      <c r="A16" t="s">
        <v>182</v>
      </c>
      <c r="B16">
        <v>4</v>
      </c>
      <c r="C16">
        <v>6</v>
      </c>
      <c r="D16">
        <v>8</v>
      </c>
      <c r="E16">
        <v>10</v>
      </c>
      <c r="F16">
        <v>12</v>
      </c>
      <c r="I16" s="18" t="s">
        <v>183</v>
      </c>
      <c r="J16">
        <f>HLOOKUP(J4,B5:F17,13,0)</f>
        <v>8</v>
      </c>
    </row>
    <row r="17" spans="1:6">
      <c r="A17" t="s">
        <v>183</v>
      </c>
      <c r="B17">
        <v>52</v>
      </c>
      <c r="C17">
        <v>49</v>
      </c>
      <c r="D17">
        <v>8</v>
      </c>
      <c r="E17">
        <v>35</v>
      </c>
      <c r="F17">
        <v>23</v>
      </c>
    </row>
  </sheetData>
  <mergeCells count="1">
    <mergeCell ref="I3:K3"/>
  </mergeCells>
  <dataValidations count="1">
    <dataValidation type="list" allowBlank="1" showInputMessage="1" showErrorMessage="1" sqref="J4">
      <formula1>$B$5:$F$5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I8" sqref="I8"/>
    </sheetView>
  </sheetViews>
  <sheetFormatPr defaultRowHeight="15"/>
  <cols>
    <col min="1" max="1" width="4.28515625" customWidth="1"/>
    <col min="2" max="2" width="19.28515625" customWidth="1"/>
    <col min="3" max="3" width="10.140625" customWidth="1"/>
    <col min="4" max="4" width="16" customWidth="1"/>
    <col min="5" max="5" width="23.28515625" customWidth="1"/>
    <col min="6" max="6" width="15.42578125" customWidth="1"/>
    <col min="7" max="7" width="16.5703125" customWidth="1"/>
    <col min="8" max="8" width="13" customWidth="1"/>
    <col min="9" max="9" width="23.85546875" customWidth="1"/>
    <col min="10" max="10" width="7.5703125" customWidth="1"/>
    <col min="11" max="11" width="15.85546875" customWidth="1"/>
    <col min="12" max="12" width="19.5703125" customWidth="1"/>
  </cols>
  <sheetData>
    <row r="1" spans="1:13" ht="15" customHeight="1">
      <c r="C1" s="39"/>
      <c r="E1" s="70" t="s">
        <v>186</v>
      </c>
      <c r="F1" s="70"/>
      <c r="G1" s="21"/>
      <c r="H1" s="21"/>
      <c r="I1" s="21"/>
    </row>
    <row r="2" spans="1:13" ht="15" customHeight="1">
      <c r="E2" s="70"/>
      <c r="F2" s="70"/>
      <c r="G2" s="21"/>
      <c r="H2" s="21"/>
      <c r="I2" s="21"/>
      <c r="K2" s="71" t="s">
        <v>261</v>
      </c>
      <c r="L2" s="71"/>
    </row>
    <row r="3" spans="1:13">
      <c r="K3" s="71"/>
      <c r="L3" s="71"/>
    </row>
    <row r="4" spans="1:13">
      <c r="A4" s="22" t="s">
        <v>9</v>
      </c>
      <c r="B4" s="22" t="s">
        <v>187</v>
      </c>
      <c r="C4" s="22" t="s">
        <v>188</v>
      </c>
      <c r="D4" s="22" t="s">
        <v>189</v>
      </c>
      <c r="E4" s="22" t="s">
        <v>190</v>
      </c>
      <c r="F4" s="22" t="s">
        <v>191</v>
      </c>
      <c r="G4" s="22" t="s">
        <v>192</v>
      </c>
      <c r="H4" s="22" t="s">
        <v>193</v>
      </c>
      <c r="I4" s="22" t="s">
        <v>194</v>
      </c>
      <c r="K4" s="27" t="s">
        <v>187</v>
      </c>
      <c r="L4" s="28" t="s">
        <v>214</v>
      </c>
    </row>
    <row r="5" spans="1:13">
      <c r="A5">
        <v>1</v>
      </c>
      <c r="B5" s="20" t="s">
        <v>195</v>
      </c>
      <c r="C5" s="20" t="s">
        <v>215</v>
      </c>
      <c r="D5" s="20" t="s">
        <v>217</v>
      </c>
      <c r="E5" s="20" t="s">
        <v>226</v>
      </c>
      <c r="F5" s="24" t="s">
        <v>260</v>
      </c>
      <c r="G5" s="25">
        <v>44600</v>
      </c>
      <c r="H5" s="20" t="s">
        <v>234</v>
      </c>
      <c r="I5" s="20" t="s">
        <v>250</v>
      </c>
      <c r="K5" s="27" t="s">
        <v>188</v>
      </c>
      <c r="L5" s="2" t="str">
        <f>VLOOKUP(L4,B4:I24,2,0)</f>
        <v>MALE</v>
      </c>
    </row>
    <row r="6" spans="1:13">
      <c r="A6">
        <v>2</v>
      </c>
      <c r="B6" s="20" t="s">
        <v>196</v>
      </c>
      <c r="C6" s="20" t="s">
        <v>215</v>
      </c>
      <c r="D6" s="20" t="s">
        <v>218</v>
      </c>
      <c r="E6" s="20" t="s">
        <v>227</v>
      </c>
      <c r="F6" s="20" t="s">
        <v>218</v>
      </c>
      <c r="G6" s="25">
        <v>44754</v>
      </c>
      <c r="H6" s="20" t="s">
        <v>121</v>
      </c>
      <c r="I6" s="20" t="s">
        <v>251</v>
      </c>
      <c r="K6" s="27" t="s">
        <v>189</v>
      </c>
      <c r="L6" s="2" t="str">
        <f>VLOOKUP(L4,B4:I24,3,0)</f>
        <v>BENUE</v>
      </c>
    </row>
    <row r="7" spans="1:13">
      <c r="A7">
        <v>3</v>
      </c>
      <c r="B7" s="20" t="s">
        <v>197</v>
      </c>
      <c r="C7" s="20" t="s">
        <v>216</v>
      </c>
      <c r="D7" s="20" t="s">
        <v>219</v>
      </c>
      <c r="E7" s="20" t="s">
        <v>228</v>
      </c>
      <c r="F7" s="20" t="s">
        <v>225</v>
      </c>
      <c r="G7" s="25">
        <v>44630</v>
      </c>
      <c r="H7" s="20" t="s">
        <v>235</v>
      </c>
      <c r="I7" s="20" t="s">
        <v>252</v>
      </c>
      <c r="K7" s="27" t="s">
        <v>190</v>
      </c>
      <c r="L7" s="2" t="str">
        <f>VLOOKUP(L4,B4:I24,4,0)</f>
        <v>BSc GRAPHIX DESIGN</v>
      </c>
    </row>
    <row r="8" spans="1:13">
      <c r="A8">
        <v>4</v>
      </c>
      <c r="B8" s="20" t="s">
        <v>198</v>
      </c>
      <c r="C8" s="20" t="s">
        <v>216</v>
      </c>
      <c r="D8" s="20" t="s">
        <v>220</v>
      </c>
      <c r="E8" s="20" t="s">
        <v>229</v>
      </c>
      <c r="F8" s="20" t="s">
        <v>220</v>
      </c>
      <c r="G8" s="25">
        <v>44601</v>
      </c>
      <c r="H8" s="20" t="s">
        <v>236</v>
      </c>
      <c r="I8" s="20" t="s">
        <v>253</v>
      </c>
      <c r="K8" s="27" t="s">
        <v>191</v>
      </c>
      <c r="L8" s="2" t="str">
        <f>VLOOKUP(L4,B4:I24,5,0)</f>
        <v>BENUE</v>
      </c>
    </row>
    <row r="9" spans="1:13">
      <c r="A9">
        <v>5</v>
      </c>
      <c r="B9" s="20" t="s">
        <v>199</v>
      </c>
      <c r="C9" s="20" t="s">
        <v>215</v>
      </c>
      <c r="D9" s="20" t="s">
        <v>130</v>
      </c>
      <c r="E9" s="20" t="s">
        <v>230</v>
      </c>
      <c r="F9" s="20" t="s">
        <v>217</v>
      </c>
      <c r="G9" s="25">
        <v>44663</v>
      </c>
      <c r="H9" s="20" t="s">
        <v>217</v>
      </c>
      <c r="I9" s="20" t="s">
        <v>254</v>
      </c>
      <c r="K9" s="27" t="s">
        <v>192</v>
      </c>
      <c r="L9" s="29">
        <f>VLOOKUP(L4,B4:I24,6,0)</f>
        <v>45299</v>
      </c>
      <c r="M9" s="23"/>
    </row>
    <row r="10" spans="1:13">
      <c r="A10">
        <v>6</v>
      </c>
      <c r="B10" s="20" t="s">
        <v>200</v>
      </c>
      <c r="C10" s="20" t="s">
        <v>215</v>
      </c>
      <c r="D10" s="20" t="s">
        <v>221</v>
      </c>
      <c r="E10" s="20" t="s">
        <v>231</v>
      </c>
      <c r="F10" s="20" t="s">
        <v>220</v>
      </c>
      <c r="G10" s="25">
        <v>44585</v>
      </c>
      <c r="H10" s="20" t="s">
        <v>237</v>
      </c>
      <c r="I10" s="20" t="s">
        <v>255</v>
      </c>
      <c r="K10" s="27" t="s">
        <v>193</v>
      </c>
      <c r="L10" s="2" t="str">
        <f>VLOOKUP(L4,B4:I24,7,0)</f>
        <v>VANDEIKYA</v>
      </c>
    </row>
    <row r="11" spans="1:13">
      <c r="A11">
        <v>7</v>
      </c>
      <c r="B11" s="20" t="s">
        <v>201</v>
      </c>
      <c r="C11" s="20" t="s">
        <v>216</v>
      </c>
      <c r="D11" s="20" t="s">
        <v>120</v>
      </c>
      <c r="E11" s="20" t="s">
        <v>232</v>
      </c>
      <c r="F11" s="25" t="s">
        <v>220</v>
      </c>
      <c r="G11" s="25">
        <v>44624</v>
      </c>
      <c r="H11" s="20" t="s">
        <v>119</v>
      </c>
      <c r="I11" s="20" t="s">
        <v>256</v>
      </c>
      <c r="K11" s="27" t="s">
        <v>194</v>
      </c>
      <c r="L11" s="2" t="str">
        <f>VLOOKUP(L4,B4:I24,8,0)</f>
        <v>GRAPHIX DESIGN</v>
      </c>
    </row>
    <row r="12" spans="1:13">
      <c r="A12">
        <v>8</v>
      </c>
      <c r="B12" s="20" t="s">
        <v>202</v>
      </c>
      <c r="C12" s="20" t="s">
        <v>215</v>
      </c>
      <c r="D12" s="20" t="s">
        <v>220</v>
      </c>
      <c r="E12" s="20" t="s">
        <v>227</v>
      </c>
      <c r="F12" s="20" t="s">
        <v>130</v>
      </c>
      <c r="G12" s="25">
        <v>44993</v>
      </c>
      <c r="H12" s="20" t="s">
        <v>238</v>
      </c>
      <c r="I12" s="20" t="s">
        <v>257</v>
      </c>
    </row>
    <row r="13" spans="1:13">
      <c r="A13">
        <v>9</v>
      </c>
      <c r="B13" s="20" t="s">
        <v>203</v>
      </c>
      <c r="C13" s="20" t="s">
        <v>215</v>
      </c>
      <c r="D13" s="20" t="s">
        <v>116</v>
      </c>
      <c r="E13" s="20" t="s">
        <v>232</v>
      </c>
      <c r="F13" s="20" t="s">
        <v>221</v>
      </c>
      <c r="G13" s="25">
        <v>45269</v>
      </c>
      <c r="H13" s="20" t="s">
        <v>239</v>
      </c>
      <c r="I13" s="20" t="s">
        <v>258</v>
      </c>
    </row>
    <row r="14" spans="1:13">
      <c r="A14">
        <v>10</v>
      </c>
      <c r="B14" s="20" t="s">
        <v>204</v>
      </c>
      <c r="C14" s="20" t="s">
        <v>216</v>
      </c>
      <c r="D14" s="20" t="s">
        <v>220</v>
      </c>
      <c r="E14" s="20" t="s">
        <v>233</v>
      </c>
      <c r="F14" s="20" t="s">
        <v>120</v>
      </c>
      <c r="G14" s="25">
        <v>44967</v>
      </c>
      <c r="H14" s="20" t="s">
        <v>240</v>
      </c>
      <c r="I14" s="20" t="s">
        <v>259</v>
      </c>
    </row>
    <row r="15" spans="1:13">
      <c r="A15">
        <v>11</v>
      </c>
      <c r="B15" s="20" t="s">
        <v>205</v>
      </c>
      <c r="C15" s="20" t="s">
        <v>216</v>
      </c>
      <c r="D15" s="20" t="s">
        <v>220</v>
      </c>
      <c r="E15" s="20" t="s">
        <v>228</v>
      </c>
      <c r="F15" s="20" t="s">
        <v>220</v>
      </c>
      <c r="G15" s="25">
        <v>45180</v>
      </c>
      <c r="H15" s="20" t="s">
        <v>241</v>
      </c>
      <c r="I15" s="20" t="s">
        <v>252</v>
      </c>
    </row>
    <row r="16" spans="1:13">
      <c r="A16">
        <v>12</v>
      </c>
      <c r="B16" s="20" t="s">
        <v>206</v>
      </c>
      <c r="C16" s="20" t="s">
        <v>216</v>
      </c>
      <c r="D16" s="20" t="s">
        <v>222</v>
      </c>
      <c r="E16" s="20" t="s">
        <v>229</v>
      </c>
      <c r="F16" s="20" t="s">
        <v>116</v>
      </c>
      <c r="G16" s="25">
        <v>44969</v>
      </c>
      <c r="H16" s="20" t="s">
        <v>242</v>
      </c>
      <c r="I16" s="20" t="s">
        <v>253</v>
      </c>
    </row>
    <row r="17" spans="1:13">
      <c r="A17">
        <v>13</v>
      </c>
      <c r="B17" s="20" t="s">
        <v>207</v>
      </c>
      <c r="C17" s="20" t="s">
        <v>216</v>
      </c>
      <c r="D17" s="20" t="s">
        <v>223</v>
      </c>
      <c r="E17" s="20" t="s">
        <v>230</v>
      </c>
      <c r="F17" s="20" t="s">
        <v>220</v>
      </c>
      <c r="G17" s="25">
        <v>45305</v>
      </c>
      <c r="H17" s="20" t="s">
        <v>243</v>
      </c>
      <c r="I17" s="20" t="s">
        <v>254</v>
      </c>
    </row>
    <row r="18" spans="1:13">
      <c r="A18">
        <v>14</v>
      </c>
      <c r="B18" s="20" t="s">
        <v>208</v>
      </c>
      <c r="C18" s="20" t="s">
        <v>215</v>
      </c>
      <c r="D18" s="20" t="s">
        <v>222</v>
      </c>
      <c r="E18" s="20" t="s">
        <v>231</v>
      </c>
      <c r="F18" s="20" t="s">
        <v>217</v>
      </c>
      <c r="G18" s="25">
        <v>45314</v>
      </c>
      <c r="H18" s="20" t="s">
        <v>244</v>
      </c>
      <c r="I18" s="20" t="s">
        <v>255</v>
      </c>
      <c r="M18" s="23"/>
    </row>
    <row r="19" spans="1:13">
      <c r="A19">
        <v>15</v>
      </c>
      <c r="B19" s="20" t="s">
        <v>209</v>
      </c>
      <c r="C19" s="20" t="s">
        <v>216</v>
      </c>
      <c r="D19" s="20" t="s">
        <v>224</v>
      </c>
      <c r="E19" s="20" t="s">
        <v>232</v>
      </c>
      <c r="F19" s="20" t="s">
        <v>218</v>
      </c>
      <c r="G19" s="25">
        <v>45630</v>
      </c>
      <c r="H19" s="20" t="s">
        <v>245</v>
      </c>
      <c r="I19" s="20" t="s">
        <v>256</v>
      </c>
    </row>
    <row r="20" spans="1:13">
      <c r="A20">
        <v>16</v>
      </c>
      <c r="B20" s="20" t="s">
        <v>210</v>
      </c>
      <c r="C20" s="20" t="s">
        <v>216</v>
      </c>
      <c r="D20" s="20" t="s">
        <v>218</v>
      </c>
      <c r="E20" s="20" t="s">
        <v>226</v>
      </c>
      <c r="F20" s="20" t="s">
        <v>219</v>
      </c>
      <c r="G20" s="25">
        <v>45397</v>
      </c>
      <c r="H20" s="20" t="s">
        <v>246</v>
      </c>
      <c r="I20" s="20" t="s">
        <v>250</v>
      </c>
    </row>
    <row r="21" spans="1:13">
      <c r="A21">
        <v>17</v>
      </c>
      <c r="B21" s="20" t="s">
        <v>211</v>
      </c>
      <c r="C21" s="20" t="s">
        <v>215</v>
      </c>
      <c r="D21" s="20" t="s">
        <v>225</v>
      </c>
      <c r="E21" s="20" t="s">
        <v>227</v>
      </c>
      <c r="F21" s="20" t="s">
        <v>120</v>
      </c>
      <c r="G21" s="25">
        <v>45435</v>
      </c>
      <c r="H21" s="20" t="s">
        <v>247</v>
      </c>
      <c r="I21" s="20" t="s">
        <v>251</v>
      </c>
      <c r="J21" s="23"/>
    </row>
    <row r="22" spans="1:13">
      <c r="A22">
        <v>18</v>
      </c>
      <c r="B22" s="20" t="s">
        <v>212</v>
      </c>
      <c r="C22" s="20" t="s">
        <v>216</v>
      </c>
      <c r="D22" s="20" t="s">
        <v>220</v>
      </c>
      <c r="E22" s="20" t="s">
        <v>228</v>
      </c>
      <c r="F22" s="20" t="s">
        <v>220</v>
      </c>
      <c r="G22" s="25">
        <v>45437</v>
      </c>
      <c r="H22" s="20" t="s">
        <v>118</v>
      </c>
      <c r="I22" s="20" t="s">
        <v>252</v>
      </c>
    </row>
    <row r="23" spans="1:13">
      <c r="A23">
        <v>19</v>
      </c>
      <c r="B23" s="20" t="s">
        <v>213</v>
      </c>
      <c r="C23" s="20" t="s">
        <v>216</v>
      </c>
      <c r="D23" s="20" t="s">
        <v>217</v>
      </c>
      <c r="E23" s="20" t="s">
        <v>229</v>
      </c>
      <c r="F23" s="20" t="s">
        <v>116</v>
      </c>
      <c r="G23" s="25">
        <v>45470</v>
      </c>
      <c r="H23" s="20" t="s">
        <v>248</v>
      </c>
      <c r="I23" s="20" t="s">
        <v>253</v>
      </c>
    </row>
    <row r="24" spans="1:13">
      <c r="A24">
        <v>20</v>
      </c>
      <c r="B24" s="20" t="s">
        <v>214</v>
      </c>
      <c r="C24" s="20" t="s">
        <v>215</v>
      </c>
      <c r="D24" s="20" t="s">
        <v>220</v>
      </c>
      <c r="E24" s="20" t="s">
        <v>230</v>
      </c>
      <c r="F24" s="20" t="s">
        <v>220</v>
      </c>
      <c r="G24" s="25">
        <v>45299</v>
      </c>
      <c r="H24" s="20" t="s">
        <v>249</v>
      </c>
      <c r="I24" s="20" t="s">
        <v>254</v>
      </c>
    </row>
  </sheetData>
  <mergeCells count="2">
    <mergeCell ref="E1:F2"/>
    <mergeCell ref="K2:L3"/>
  </mergeCells>
  <dataValidations count="1">
    <dataValidation type="list" allowBlank="1" showInputMessage="1" showErrorMessage="1" sqref="L4">
      <formula1>$B$5:$B$24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G6" sqref="G6"/>
    </sheetView>
  </sheetViews>
  <sheetFormatPr defaultRowHeight="15"/>
  <cols>
    <col min="1" max="1" width="5.85546875" customWidth="1"/>
    <col min="2" max="2" width="11.85546875" customWidth="1"/>
    <col min="3" max="3" width="16" customWidth="1"/>
    <col min="5" max="5" width="10.42578125" customWidth="1"/>
  </cols>
  <sheetData>
    <row r="1" spans="1:11" ht="15" customHeight="1">
      <c r="C1" s="72"/>
      <c r="D1" s="72"/>
      <c r="E1" s="72"/>
      <c r="H1" s="30"/>
      <c r="I1" s="30"/>
      <c r="J1" s="30"/>
      <c r="K1" s="30"/>
    </row>
    <row r="2" spans="1:11" ht="15" customHeight="1">
      <c r="H2" s="30"/>
      <c r="I2" s="30"/>
      <c r="J2" s="30"/>
      <c r="K2" s="30"/>
    </row>
    <row r="3" spans="1:11">
      <c r="A3" s="31" t="s">
        <v>262</v>
      </c>
      <c r="B3" s="31" t="s">
        <v>43</v>
      </c>
      <c r="C3" s="31" t="s">
        <v>174</v>
      </c>
      <c r="D3" s="31" t="s">
        <v>263</v>
      </c>
      <c r="E3" s="31" t="s">
        <v>264</v>
      </c>
      <c r="F3" s="31" t="s">
        <v>265</v>
      </c>
    </row>
    <row r="4" spans="1:11">
      <c r="A4">
        <v>1</v>
      </c>
      <c r="B4" s="26" t="s">
        <v>266</v>
      </c>
      <c r="C4">
        <v>34</v>
      </c>
      <c r="D4">
        <v>26</v>
      </c>
      <c r="E4">
        <v>8</v>
      </c>
      <c r="F4" s="32" t="str">
        <f>IF(E4&gt;10, "WAIT","RESTOCK")</f>
        <v>RESTOCK</v>
      </c>
    </row>
    <row r="5" spans="1:11">
      <c r="A5">
        <v>2</v>
      </c>
      <c r="B5" s="26" t="s">
        <v>267</v>
      </c>
      <c r="C5">
        <v>67</v>
      </c>
      <c r="D5">
        <v>13</v>
      </c>
      <c r="E5">
        <v>54</v>
      </c>
      <c r="F5" s="26" t="str">
        <f t="shared" ref="F5:F8" si="0">IF(E5&gt;10, "WAIT","RESTOCK")</f>
        <v>WAIT</v>
      </c>
    </row>
    <row r="6" spans="1:11">
      <c r="A6">
        <v>3</v>
      </c>
      <c r="B6" s="26" t="s">
        <v>268</v>
      </c>
      <c r="C6">
        <v>12</v>
      </c>
      <c r="D6">
        <v>7</v>
      </c>
      <c r="E6">
        <v>5</v>
      </c>
      <c r="F6" s="26" t="str">
        <f t="shared" si="0"/>
        <v>RESTOCK</v>
      </c>
    </row>
    <row r="7" spans="1:11">
      <c r="A7">
        <v>4</v>
      </c>
      <c r="B7" s="26" t="s">
        <v>269</v>
      </c>
      <c r="C7">
        <v>34</v>
      </c>
      <c r="D7">
        <v>31</v>
      </c>
      <c r="E7">
        <v>3</v>
      </c>
      <c r="F7" s="26" t="str">
        <f t="shared" si="0"/>
        <v>RESTOCK</v>
      </c>
    </row>
    <row r="8" spans="1:11">
      <c r="A8">
        <v>5</v>
      </c>
      <c r="B8" s="26" t="s">
        <v>270</v>
      </c>
      <c r="C8">
        <v>89</v>
      </c>
      <c r="D8">
        <v>54</v>
      </c>
      <c r="E8">
        <v>35</v>
      </c>
      <c r="F8" s="26" t="str">
        <f t="shared" si="0"/>
        <v>WAIT</v>
      </c>
    </row>
  </sheetData>
  <mergeCells count="1">
    <mergeCell ref="C1:E1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L5" sqref="L5"/>
    </sheetView>
  </sheetViews>
  <sheetFormatPr defaultRowHeight="15"/>
  <cols>
    <col min="1" max="1" width="5" customWidth="1"/>
    <col min="2" max="2" width="11.5703125" customWidth="1"/>
    <col min="3" max="3" width="11.7109375" customWidth="1"/>
    <col min="4" max="4" width="20.7109375" customWidth="1"/>
    <col min="5" max="5" width="13.7109375" customWidth="1"/>
    <col min="6" max="6" width="15.140625" bestFit="1" customWidth="1"/>
    <col min="8" max="8" width="11.140625" customWidth="1"/>
    <col min="9" max="9" width="11.42578125" customWidth="1"/>
    <col min="10" max="10" width="12.42578125" customWidth="1"/>
    <col min="11" max="11" width="13.42578125" customWidth="1"/>
    <col min="12" max="12" width="17.42578125" customWidth="1"/>
  </cols>
  <sheetData>
    <row r="1" spans="1:12">
      <c r="C1" s="39"/>
      <c r="E1" s="73" t="s">
        <v>301</v>
      </c>
      <c r="F1" s="73"/>
      <c r="G1" s="73"/>
    </row>
    <row r="2" spans="1:12">
      <c r="E2" s="73"/>
      <c r="F2" s="73"/>
      <c r="G2" s="73"/>
    </row>
    <row r="4" spans="1:12">
      <c r="A4" s="33" t="s">
        <v>9</v>
      </c>
      <c r="B4" s="33" t="s">
        <v>10</v>
      </c>
      <c r="C4" s="33" t="s">
        <v>271</v>
      </c>
      <c r="D4" s="33" t="s">
        <v>12</v>
      </c>
      <c r="E4" s="33" t="s">
        <v>43</v>
      </c>
      <c r="F4" s="33" t="s">
        <v>272</v>
      </c>
      <c r="G4" s="33" t="s">
        <v>263</v>
      </c>
      <c r="H4" s="33" t="s">
        <v>297</v>
      </c>
      <c r="I4" s="33" t="s">
        <v>298</v>
      </c>
      <c r="J4" s="33" t="s">
        <v>265</v>
      </c>
      <c r="K4" s="33" t="s">
        <v>299</v>
      </c>
      <c r="L4" s="33" t="s">
        <v>300</v>
      </c>
    </row>
    <row r="5" spans="1:12">
      <c r="A5" s="2">
        <v>1</v>
      </c>
      <c r="B5" s="2" t="s">
        <v>273</v>
      </c>
      <c r="C5" s="2" t="s">
        <v>281</v>
      </c>
      <c r="D5" s="34" t="str">
        <f>CONCATENATE(B5&amp;" "&amp; C5)</f>
        <v>ABEL DICKSON</v>
      </c>
      <c r="E5" s="2" t="s">
        <v>266</v>
      </c>
      <c r="F5" s="2">
        <v>34</v>
      </c>
      <c r="G5" s="2">
        <v>34</v>
      </c>
      <c r="H5" s="2">
        <v>0</v>
      </c>
      <c r="I5" s="2">
        <v>45000</v>
      </c>
      <c r="J5" s="35" t="str">
        <f>IF(H5&lt;10, "RE-STOCK","WAIT")</f>
        <v>RE-STOCK</v>
      </c>
      <c r="K5" s="35" t="str">
        <f>IF(AND(F5=G5,H5=0),"OUT OF STOCK",H5&amp;""&amp;"LEFT")</f>
        <v>OUT OF STOCK</v>
      </c>
      <c r="L5" s="36" t="str">
        <f>IF(NOT(I5&lt;=0),"countinue Selling","Stop selling")</f>
        <v>countinue Selling</v>
      </c>
    </row>
    <row r="6" spans="1:12">
      <c r="A6" s="2">
        <v>2</v>
      </c>
      <c r="B6" s="2" t="s">
        <v>274</v>
      </c>
      <c r="C6" s="2" t="s">
        <v>282</v>
      </c>
      <c r="D6" s="34" t="str">
        <f t="shared" ref="D6:D14" si="0">CONCATENATE(B6&amp;" "&amp; C6)</f>
        <v>MOSES ADAMS</v>
      </c>
      <c r="E6" s="2" t="s">
        <v>267</v>
      </c>
      <c r="F6" s="2">
        <v>67</v>
      </c>
      <c r="G6" s="2">
        <v>13</v>
      </c>
      <c r="H6" s="2">
        <v>54</v>
      </c>
      <c r="I6" s="37">
        <v>0</v>
      </c>
      <c r="J6" s="35" t="str">
        <f t="shared" ref="J6:J14" si="1">IF(H6&lt;10, "RE-STOCK","WAIT")</f>
        <v>WAIT</v>
      </c>
      <c r="K6" s="35" t="str">
        <f t="shared" ref="K6:K14" si="2">IF(AND(F6=G6,H6=0),"OUT OF STOCK",H6&amp;""&amp;"LEFT")</f>
        <v>54LEFT</v>
      </c>
      <c r="L6" s="36" t="str">
        <f t="shared" ref="L6:L14" si="3">IF(NOT(I6&lt;=0),"countinue Selling","Stop selling")</f>
        <v>Stop selling</v>
      </c>
    </row>
    <row r="7" spans="1:12">
      <c r="A7" s="2">
        <v>3</v>
      </c>
      <c r="B7" s="2" t="s">
        <v>275</v>
      </c>
      <c r="C7" s="2" t="s">
        <v>283</v>
      </c>
      <c r="D7" s="34" t="str">
        <f t="shared" si="0"/>
        <v>SARAH CHIDE</v>
      </c>
      <c r="E7" s="2" t="s">
        <v>268</v>
      </c>
      <c r="F7" s="2">
        <v>46</v>
      </c>
      <c r="G7" s="2">
        <v>7</v>
      </c>
      <c r="H7" s="2">
        <v>39</v>
      </c>
      <c r="I7" s="37">
        <v>-3000</v>
      </c>
      <c r="J7" s="35" t="str">
        <f t="shared" si="1"/>
        <v>WAIT</v>
      </c>
      <c r="K7" s="35" t="str">
        <f t="shared" si="2"/>
        <v>39LEFT</v>
      </c>
      <c r="L7" s="36" t="str">
        <f t="shared" si="3"/>
        <v>Stop selling</v>
      </c>
    </row>
    <row r="8" spans="1:12">
      <c r="A8" s="2">
        <v>4</v>
      </c>
      <c r="B8" s="2" t="s">
        <v>276</v>
      </c>
      <c r="C8" s="2" t="s">
        <v>284</v>
      </c>
      <c r="D8" s="34" t="str">
        <f t="shared" si="0"/>
        <v>ONUH SIMON</v>
      </c>
      <c r="E8" s="2" t="s">
        <v>291</v>
      </c>
      <c r="F8" s="2">
        <v>34</v>
      </c>
      <c r="G8" s="2">
        <v>31</v>
      </c>
      <c r="H8" s="2">
        <v>3</v>
      </c>
      <c r="I8" s="37">
        <v>150</v>
      </c>
      <c r="J8" s="35" t="str">
        <f t="shared" si="1"/>
        <v>RE-STOCK</v>
      </c>
      <c r="K8" s="35" t="str">
        <f t="shared" si="2"/>
        <v>3LEFT</v>
      </c>
      <c r="L8" s="36" t="str">
        <f t="shared" si="3"/>
        <v>countinue Selling</v>
      </c>
    </row>
    <row r="9" spans="1:12">
      <c r="A9" s="2">
        <v>5</v>
      </c>
      <c r="B9" s="2" t="s">
        <v>33</v>
      </c>
      <c r="C9" s="2" t="s">
        <v>285</v>
      </c>
      <c r="D9" s="34" t="str">
        <f t="shared" si="0"/>
        <v>DAVID ELIAS</v>
      </c>
      <c r="E9" s="2" t="s">
        <v>270</v>
      </c>
      <c r="F9" s="2">
        <v>89</v>
      </c>
      <c r="G9" s="2">
        <v>54</v>
      </c>
      <c r="H9" s="2">
        <v>35</v>
      </c>
      <c r="I9" s="37">
        <v>-300</v>
      </c>
      <c r="J9" s="35" t="str">
        <f t="shared" si="1"/>
        <v>WAIT</v>
      </c>
      <c r="K9" s="35" t="str">
        <f t="shared" si="2"/>
        <v>35LEFT</v>
      </c>
      <c r="L9" s="36" t="str">
        <f t="shared" si="3"/>
        <v>Stop selling</v>
      </c>
    </row>
    <row r="10" spans="1:12">
      <c r="A10" s="2">
        <v>6</v>
      </c>
      <c r="B10" s="2" t="s">
        <v>58</v>
      </c>
      <c r="C10" s="2" t="s">
        <v>286</v>
      </c>
      <c r="D10" s="34" t="str">
        <f t="shared" si="0"/>
        <v>MONDAY GODWIN</v>
      </c>
      <c r="E10" s="2" t="s">
        <v>292</v>
      </c>
      <c r="F10" s="2">
        <v>123</v>
      </c>
      <c r="G10" s="2">
        <v>94</v>
      </c>
      <c r="H10" s="2">
        <v>29</v>
      </c>
      <c r="I10" s="37">
        <v>890</v>
      </c>
      <c r="J10" s="35" t="str">
        <f t="shared" si="1"/>
        <v>WAIT</v>
      </c>
      <c r="K10" s="35" t="str">
        <f t="shared" si="2"/>
        <v>29LEFT</v>
      </c>
      <c r="L10" s="36" t="str">
        <f t="shared" si="3"/>
        <v>countinue Selling</v>
      </c>
    </row>
    <row r="11" spans="1:12">
      <c r="A11" s="2">
        <v>7</v>
      </c>
      <c r="B11" s="2" t="s">
        <v>277</v>
      </c>
      <c r="C11" s="2" t="s">
        <v>287</v>
      </c>
      <c r="D11" s="34" t="str">
        <f t="shared" si="0"/>
        <v>ELIJAH AMADE</v>
      </c>
      <c r="E11" s="2" t="s">
        <v>293</v>
      </c>
      <c r="F11" s="2">
        <v>567</v>
      </c>
      <c r="G11" s="2">
        <v>286</v>
      </c>
      <c r="H11" s="2">
        <v>281</v>
      </c>
      <c r="I11" s="37">
        <v>7000</v>
      </c>
      <c r="J11" s="35" t="str">
        <f t="shared" si="1"/>
        <v>WAIT</v>
      </c>
      <c r="K11" s="35" t="str">
        <f t="shared" si="2"/>
        <v>281LEFT</v>
      </c>
      <c r="L11" s="36" t="str">
        <f t="shared" si="3"/>
        <v>countinue Selling</v>
      </c>
    </row>
    <row r="12" spans="1:12">
      <c r="A12" s="2">
        <v>8</v>
      </c>
      <c r="B12" s="2" t="s">
        <v>278</v>
      </c>
      <c r="C12" s="2" t="s">
        <v>288</v>
      </c>
      <c r="D12" s="34" t="str">
        <f t="shared" si="0"/>
        <v>SYLVIA UCHE</v>
      </c>
      <c r="E12" s="2" t="s">
        <v>294</v>
      </c>
      <c r="F12" s="2">
        <v>432</v>
      </c>
      <c r="G12" s="2">
        <v>236</v>
      </c>
      <c r="H12" s="2">
        <v>196</v>
      </c>
      <c r="I12" s="37">
        <v>0</v>
      </c>
      <c r="J12" s="35" t="str">
        <f t="shared" si="1"/>
        <v>WAIT</v>
      </c>
      <c r="K12" s="35" t="str">
        <f t="shared" si="2"/>
        <v>196LEFT</v>
      </c>
      <c r="L12" s="36" t="str">
        <f t="shared" si="3"/>
        <v>Stop selling</v>
      </c>
    </row>
    <row r="13" spans="1:12">
      <c r="A13" s="2">
        <v>9</v>
      </c>
      <c r="B13" s="2" t="s">
        <v>279</v>
      </c>
      <c r="C13" s="2" t="s">
        <v>289</v>
      </c>
      <c r="D13" s="34" t="str">
        <f t="shared" si="0"/>
        <v>NGUFAN MATHIAS</v>
      </c>
      <c r="E13" s="2" t="s">
        <v>295</v>
      </c>
      <c r="F13" s="2">
        <v>231</v>
      </c>
      <c r="G13" s="2">
        <v>231</v>
      </c>
      <c r="H13" s="2">
        <v>0</v>
      </c>
      <c r="I13" s="37">
        <v>-40</v>
      </c>
      <c r="J13" s="35" t="str">
        <f t="shared" si="1"/>
        <v>RE-STOCK</v>
      </c>
      <c r="K13" s="35" t="str">
        <f t="shared" si="2"/>
        <v>OUT OF STOCK</v>
      </c>
      <c r="L13" s="36" t="str">
        <f t="shared" si="3"/>
        <v>Stop selling</v>
      </c>
    </row>
    <row r="14" spans="1:12">
      <c r="A14" s="2">
        <v>10</v>
      </c>
      <c r="B14" s="2" t="s">
        <v>280</v>
      </c>
      <c r="C14" s="2" t="s">
        <v>290</v>
      </c>
      <c r="D14" s="34" t="str">
        <f t="shared" si="0"/>
        <v>MABEL DOUGLAS</v>
      </c>
      <c r="E14" s="2" t="s">
        <v>296</v>
      </c>
      <c r="F14" s="2">
        <v>567</v>
      </c>
      <c r="G14" s="2">
        <v>523</v>
      </c>
      <c r="H14" s="2">
        <v>44</v>
      </c>
      <c r="I14" s="37">
        <v>670</v>
      </c>
      <c r="J14" s="35" t="str">
        <f t="shared" si="1"/>
        <v>WAIT</v>
      </c>
      <c r="K14" s="35" t="str">
        <f t="shared" si="2"/>
        <v>44LEFT</v>
      </c>
      <c r="L14" s="36" t="str">
        <f t="shared" si="3"/>
        <v>countinue Selling</v>
      </c>
    </row>
  </sheetData>
  <mergeCells count="1">
    <mergeCell ref="E1:G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K10" sqref="K10"/>
    </sheetView>
  </sheetViews>
  <sheetFormatPr defaultRowHeight="15"/>
  <cols>
    <col min="2" max="2" width="16.42578125" customWidth="1"/>
    <col min="3" max="3" width="17.42578125" customWidth="1"/>
    <col min="4" max="4" width="12.85546875" customWidth="1"/>
    <col min="5" max="5" width="19.42578125" customWidth="1"/>
    <col min="6" max="6" width="15.85546875" customWidth="1"/>
    <col min="7" max="7" width="19.5703125" customWidth="1"/>
    <col min="8" max="8" width="18.7109375" customWidth="1"/>
    <col min="9" max="9" width="29.85546875" customWidth="1"/>
  </cols>
  <sheetData>
    <row r="1" spans="1:9">
      <c r="C1" s="39"/>
      <c r="D1" s="74" t="s">
        <v>302</v>
      </c>
      <c r="E1" s="74"/>
      <c r="F1" s="74"/>
      <c r="G1" s="74"/>
    </row>
    <row r="2" spans="1:9">
      <c r="D2" s="75"/>
      <c r="E2" s="75"/>
      <c r="F2" s="75"/>
      <c r="G2" s="75"/>
    </row>
    <row r="3" spans="1:9">
      <c r="A3" s="47" t="s">
        <v>9</v>
      </c>
      <c r="B3" s="48" t="s">
        <v>303</v>
      </c>
      <c r="C3" s="48" t="s">
        <v>314</v>
      </c>
      <c r="D3" s="48" t="s">
        <v>315</v>
      </c>
      <c r="E3" s="48" t="s">
        <v>316</v>
      </c>
      <c r="F3" s="48" t="s">
        <v>317</v>
      </c>
      <c r="G3" s="48" t="s">
        <v>318</v>
      </c>
      <c r="H3" s="48" t="s">
        <v>319</v>
      </c>
      <c r="I3" s="48" t="s">
        <v>320</v>
      </c>
    </row>
    <row r="4" spans="1:9">
      <c r="A4" s="14">
        <v>1</v>
      </c>
      <c r="B4" s="2" t="s">
        <v>304</v>
      </c>
      <c r="C4" s="2">
        <v>7</v>
      </c>
      <c r="D4" s="2">
        <v>120</v>
      </c>
      <c r="E4" s="2">
        <v>85</v>
      </c>
      <c r="F4" s="2" t="s">
        <v>321</v>
      </c>
      <c r="G4" s="42" t="str">
        <f>IFERROR(IF(AND(F4="YES",OR(C4&gt;5,D4&gt;100),E4&gt;=80),"ELIGIABLE","NOT ELIGIABLE"),"CHECK DATA")</f>
        <v>ELIGIABLE</v>
      </c>
      <c r="H4" s="43">
        <f>IFERROR(IF(D4&gt;100,(D4-100)*10,0),"check Data")</f>
        <v>200</v>
      </c>
      <c r="I4" s="45">
        <f>IFERROR(IF(E4&gt;80,(E4-80)*5,0),"Check Data")</f>
        <v>25</v>
      </c>
    </row>
    <row r="5" spans="1:9">
      <c r="A5" s="14">
        <v>2</v>
      </c>
      <c r="B5" s="2" t="s">
        <v>305</v>
      </c>
      <c r="C5" s="2">
        <v>3</v>
      </c>
      <c r="D5" s="2">
        <v>150</v>
      </c>
      <c r="E5" s="2">
        <v>90</v>
      </c>
      <c r="F5" s="2" t="s">
        <v>322</v>
      </c>
      <c r="G5" s="42" t="str">
        <f t="shared" ref="G5:G13" si="0">IFERROR(IF(AND(F5="YES",OR(C5&gt;5,D5&gt;100),E5&gt;=80),"ELIGIABLE","NOT ELIGIABLE"),"CHECK DATA")</f>
        <v>NOT ELIGIABLE</v>
      </c>
      <c r="H5" s="43">
        <f t="shared" ref="H5:H13" si="1">IFERROR(IF(D5&gt;100,(D5-100)*10,0),"check Data")</f>
        <v>500</v>
      </c>
      <c r="I5" s="45">
        <f t="shared" ref="I5:I13" si="2">IFERROR(IF(E5&gt;80,(E5-80)*5,0),"Check Data")</f>
        <v>50</v>
      </c>
    </row>
    <row r="6" spans="1:9">
      <c r="A6" s="14">
        <v>3</v>
      </c>
      <c r="B6" s="2" t="s">
        <v>306</v>
      </c>
      <c r="C6" s="2">
        <v>6</v>
      </c>
      <c r="D6" s="2">
        <v>95</v>
      </c>
      <c r="E6" s="2">
        <v>82</v>
      </c>
      <c r="F6" s="2" t="s">
        <v>321</v>
      </c>
      <c r="G6" s="42" t="str">
        <f t="shared" si="0"/>
        <v>ELIGIABLE</v>
      </c>
      <c r="H6" s="43">
        <f t="shared" si="1"/>
        <v>0</v>
      </c>
      <c r="I6" s="45">
        <f t="shared" si="2"/>
        <v>10</v>
      </c>
    </row>
    <row r="7" spans="1:9">
      <c r="A7" s="14">
        <v>4</v>
      </c>
      <c r="B7" s="2" t="s">
        <v>307</v>
      </c>
      <c r="C7" s="2">
        <v>2</v>
      </c>
      <c r="D7" s="2">
        <v>80</v>
      </c>
      <c r="E7" s="2">
        <v>78</v>
      </c>
      <c r="F7" s="2" t="s">
        <v>321</v>
      </c>
      <c r="G7" s="42" t="str">
        <f t="shared" si="0"/>
        <v>NOT ELIGIABLE</v>
      </c>
      <c r="H7" s="43">
        <f t="shared" si="1"/>
        <v>0</v>
      </c>
      <c r="I7" s="45">
        <f t="shared" si="2"/>
        <v>0</v>
      </c>
    </row>
    <row r="8" spans="1:9">
      <c r="A8" s="14">
        <v>5</v>
      </c>
      <c r="B8" s="2" t="s">
        <v>308</v>
      </c>
      <c r="C8" s="2">
        <v>10</v>
      </c>
      <c r="D8" s="2">
        <v>200</v>
      </c>
      <c r="E8" s="40" t="e">
        <v>#N/A</v>
      </c>
      <c r="F8" s="2" t="s">
        <v>321</v>
      </c>
      <c r="G8" s="42" t="str">
        <f t="shared" si="0"/>
        <v>CHECK DATA</v>
      </c>
      <c r="H8" s="43">
        <f t="shared" si="1"/>
        <v>1000</v>
      </c>
      <c r="I8" s="46" t="str">
        <f t="shared" si="2"/>
        <v>Check Data</v>
      </c>
    </row>
    <row r="9" spans="1:9">
      <c r="A9" s="14">
        <v>6</v>
      </c>
      <c r="B9" s="2" t="s">
        <v>309</v>
      </c>
      <c r="C9" s="40" t="e">
        <v>#N/A</v>
      </c>
      <c r="D9" s="2">
        <v>110</v>
      </c>
      <c r="E9" s="2">
        <v>85</v>
      </c>
      <c r="F9" s="2" t="s">
        <v>321</v>
      </c>
      <c r="G9" s="42" t="str">
        <f t="shared" si="0"/>
        <v>CHECK DATA</v>
      </c>
      <c r="H9" s="43">
        <f t="shared" si="1"/>
        <v>100</v>
      </c>
      <c r="I9" s="45">
        <f t="shared" si="2"/>
        <v>25</v>
      </c>
    </row>
    <row r="10" spans="1:9">
      <c r="A10" s="14">
        <v>7</v>
      </c>
      <c r="B10" s="2" t="s">
        <v>310</v>
      </c>
      <c r="C10" s="2">
        <v>8</v>
      </c>
      <c r="D10" s="2">
        <v>95</v>
      </c>
      <c r="E10" s="2">
        <v>60</v>
      </c>
      <c r="F10" s="2" t="s">
        <v>321</v>
      </c>
      <c r="G10" s="42" t="str">
        <f t="shared" si="0"/>
        <v>NOT ELIGIABLE</v>
      </c>
      <c r="H10" s="43">
        <f t="shared" si="1"/>
        <v>0</v>
      </c>
      <c r="I10" s="45">
        <f t="shared" si="2"/>
        <v>0</v>
      </c>
    </row>
    <row r="11" spans="1:9">
      <c r="A11" s="14">
        <v>8</v>
      </c>
      <c r="B11" s="2" t="s">
        <v>311</v>
      </c>
      <c r="C11" s="2">
        <v>1</v>
      </c>
      <c r="D11" s="2">
        <v>50</v>
      </c>
      <c r="E11" s="2">
        <v>88</v>
      </c>
      <c r="F11" s="2" t="s">
        <v>322</v>
      </c>
      <c r="G11" s="42" t="str">
        <f t="shared" si="0"/>
        <v>NOT ELIGIABLE</v>
      </c>
      <c r="H11" s="43">
        <f t="shared" si="1"/>
        <v>0</v>
      </c>
      <c r="I11" s="45">
        <f t="shared" si="2"/>
        <v>40</v>
      </c>
    </row>
    <row r="12" spans="1:9">
      <c r="A12" s="14">
        <v>9</v>
      </c>
      <c r="B12" s="2" t="s">
        <v>312</v>
      </c>
      <c r="C12" s="2">
        <v>12</v>
      </c>
      <c r="D12" s="2">
        <v>50</v>
      </c>
      <c r="E12" s="2">
        <v>82</v>
      </c>
      <c r="F12" s="2" t="s">
        <v>321</v>
      </c>
      <c r="G12" s="42" t="str">
        <f t="shared" si="0"/>
        <v>ELIGIABLE</v>
      </c>
      <c r="H12" s="43">
        <f t="shared" si="1"/>
        <v>0</v>
      </c>
      <c r="I12" s="45">
        <f t="shared" si="2"/>
        <v>10</v>
      </c>
    </row>
    <row r="13" spans="1:9">
      <c r="A13" s="14">
        <v>10</v>
      </c>
      <c r="B13" s="2" t="s">
        <v>313</v>
      </c>
      <c r="C13" s="2">
        <v>5</v>
      </c>
      <c r="D13" s="40" t="e">
        <v>#N/A</v>
      </c>
      <c r="E13" s="2">
        <v>90</v>
      </c>
      <c r="F13" s="2" t="s">
        <v>321</v>
      </c>
      <c r="G13" s="42" t="str">
        <f t="shared" si="0"/>
        <v>CHECK DATA</v>
      </c>
      <c r="H13" s="44" t="str">
        <f t="shared" si="1"/>
        <v>check Data</v>
      </c>
      <c r="I13" s="45">
        <f t="shared" si="2"/>
        <v>50</v>
      </c>
    </row>
    <row r="14" spans="1:9">
      <c r="A14" s="38"/>
    </row>
  </sheetData>
  <mergeCells count="1">
    <mergeCell ref="D1:G2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Q7" sqref="Q7"/>
    </sheetView>
  </sheetViews>
  <sheetFormatPr defaultRowHeight="15"/>
  <cols>
    <col min="2" max="2" width="11.85546875" customWidth="1"/>
    <col min="3" max="3" width="11.140625" customWidth="1"/>
    <col min="4" max="4" width="10" customWidth="1"/>
  </cols>
  <sheetData>
    <row r="1" spans="1:16" ht="15" customHeight="1">
      <c r="C1" s="50"/>
      <c r="D1" s="78" t="s">
        <v>344</v>
      </c>
      <c r="E1" s="78"/>
      <c r="F1" s="78"/>
      <c r="G1" s="78"/>
      <c r="H1" s="78"/>
      <c r="I1" s="78"/>
      <c r="J1" s="78"/>
      <c r="K1" s="78"/>
      <c r="L1" s="78"/>
      <c r="M1" s="78"/>
      <c r="N1" s="52"/>
      <c r="O1" s="52"/>
      <c r="P1" s="52"/>
    </row>
    <row r="2" spans="1:16" ht="15" customHeight="1">
      <c r="C2" s="53"/>
      <c r="D2" s="79"/>
      <c r="E2" s="79"/>
      <c r="F2" s="79"/>
      <c r="G2" s="79"/>
      <c r="H2" s="79"/>
      <c r="I2" s="79"/>
      <c r="J2" s="79"/>
      <c r="K2" s="79"/>
      <c r="L2" s="79"/>
      <c r="M2" s="79"/>
      <c r="N2" s="52"/>
      <c r="O2" s="52"/>
      <c r="P2" s="52"/>
    </row>
    <row r="3" spans="1:16">
      <c r="A3" s="76" t="s">
        <v>9</v>
      </c>
      <c r="B3" s="76" t="s">
        <v>187</v>
      </c>
      <c r="C3" s="76"/>
      <c r="D3" s="76" t="s">
        <v>323</v>
      </c>
      <c r="E3" s="80" t="s">
        <v>324</v>
      </c>
      <c r="F3" s="80"/>
      <c r="G3" s="80"/>
      <c r="H3" s="80"/>
      <c r="I3" s="80"/>
      <c r="J3" s="80"/>
      <c r="K3" s="81" t="s">
        <v>325</v>
      </c>
      <c r="L3" s="82" t="s">
        <v>326</v>
      </c>
      <c r="M3" s="83" t="s">
        <v>327</v>
      </c>
      <c r="N3" s="77" t="s">
        <v>17</v>
      </c>
    </row>
    <row r="4" spans="1:16">
      <c r="A4" s="76"/>
      <c r="B4" s="76" t="s">
        <v>10</v>
      </c>
      <c r="C4" s="76" t="s">
        <v>11</v>
      </c>
      <c r="D4" s="76"/>
      <c r="E4" s="80" t="s">
        <v>328</v>
      </c>
      <c r="F4" s="80"/>
      <c r="G4" s="80" t="s">
        <v>340</v>
      </c>
      <c r="H4" s="80"/>
      <c r="I4" s="80" t="s">
        <v>331</v>
      </c>
      <c r="J4" s="80"/>
      <c r="K4" s="81"/>
      <c r="L4" s="82"/>
      <c r="M4" s="83"/>
      <c r="N4" s="77"/>
    </row>
    <row r="5" spans="1:16">
      <c r="A5" s="76"/>
      <c r="B5" s="76"/>
      <c r="C5" s="76"/>
      <c r="D5" s="76"/>
      <c r="E5" s="49" t="s">
        <v>329</v>
      </c>
      <c r="F5" s="49" t="s">
        <v>330</v>
      </c>
      <c r="G5" s="49" t="s">
        <v>329</v>
      </c>
      <c r="H5" s="49" t="s">
        <v>330</v>
      </c>
      <c r="I5" s="49" t="s">
        <v>329</v>
      </c>
      <c r="J5" s="49" t="s">
        <v>330</v>
      </c>
      <c r="K5" s="81"/>
      <c r="L5" s="82"/>
      <c r="M5" s="83"/>
      <c r="N5" s="77"/>
    </row>
    <row r="6" spans="1:16">
      <c r="A6" s="2">
        <v>1</v>
      </c>
      <c r="B6" s="2" t="s">
        <v>333</v>
      </c>
      <c r="C6" s="2" t="s">
        <v>282</v>
      </c>
      <c r="D6" s="2" t="s">
        <v>341</v>
      </c>
      <c r="E6" s="2" t="s">
        <v>337</v>
      </c>
      <c r="F6" s="2">
        <f>IF(E6="A",(5*3),IF(E6="B",(4*3),IF(E6="C",(3*3),IF(E6="D",(2*3),IF(E6="E",(1*3),IF(E6="F",(0*3)))))))</f>
        <v>15</v>
      </c>
      <c r="G6" s="2" t="s">
        <v>339</v>
      </c>
      <c r="H6" s="2">
        <f>IF(G6="C",(3*2),IF(G6="A",(5*2)))</f>
        <v>6</v>
      </c>
      <c r="I6" s="2" t="s">
        <v>41</v>
      </c>
      <c r="J6" s="2">
        <f>IF(I6="D",(2*3),IF(I6="A",(5*3)))</f>
        <v>6</v>
      </c>
      <c r="K6" s="43">
        <f>SUM(3+2+3)</f>
        <v>8</v>
      </c>
      <c r="L6" s="54">
        <f>SUM(F6+H6+J6)</f>
        <v>27</v>
      </c>
      <c r="M6" s="55">
        <f>(L6/K6)</f>
        <v>3.375</v>
      </c>
      <c r="N6" s="34" t="str">
        <f>IF(AND(NOT(E6="F"),NOT(G6="F"),NOT(I6="F")),"PASS","FAIL")</f>
        <v>PASS</v>
      </c>
    </row>
    <row r="7" spans="1:16">
      <c r="A7" s="2">
        <v>2</v>
      </c>
      <c r="B7" s="2" t="s">
        <v>335</v>
      </c>
      <c r="C7" s="2" t="s">
        <v>334</v>
      </c>
      <c r="D7" s="2" t="s">
        <v>342</v>
      </c>
      <c r="E7" s="2" t="s">
        <v>338</v>
      </c>
      <c r="F7" s="2">
        <f t="shared" ref="F7:F8" si="0">IF(E7="A",(5*3),IF(E7="B",(4*3),IF(E7="C",(3*3),IF(E7="D",(2*3),IF(E7="E",(1*3),IF(E7="F",(0*3)))))))</f>
        <v>0</v>
      </c>
      <c r="G7" s="2" t="s">
        <v>339</v>
      </c>
      <c r="H7" s="2">
        <f t="shared" ref="H7:H8" si="1">IF(G7="C",(3*2),IF(G7="A",(5*2)))</f>
        <v>6</v>
      </c>
      <c r="I7" s="2" t="s">
        <v>337</v>
      </c>
      <c r="J7" s="2">
        <f t="shared" ref="J7:J8" si="2">IF(I7="D",(2*3),IF(I7="A",(5*3)))</f>
        <v>15</v>
      </c>
      <c r="K7" s="43">
        <f t="shared" ref="K7:K8" si="3">SUM(3+2+3)</f>
        <v>8</v>
      </c>
      <c r="L7" s="54">
        <f t="shared" ref="L7:L8" si="4">SUM(F7+H7+J7)</f>
        <v>21</v>
      </c>
      <c r="M7" s="55">
        <f t="shared" ref="M7:M8" si="5">(L7/K7)</f>
        <v>2.625</v>
      </c>
      <c r="N7" s="34" t="str">
        <f t="shared" ref="N7:N8" si="6">IF(AND(NOT(E7="F"),NOT(G7="F"),NOT(I7="F")),"PASS","FAIL")</f>
        <v>FAIL</v>
      </c>
    </row>
    <row r="8" spans="1:16">
      <c r="A8" s="2">
        <v>3</v>
      </c>
      <c r="B8" s="2" t="s">
        <v>336</v>
      </c>
      <c r="C8" s="2" t="s">
        <v>332</v>
      </c>
      <c r="D8" s="2" t="s">
        <v>343</v>
      </c>
      <c r="E8" s="2" t="s">
        <v>337</v>
      </c>
      <c r="F8" s="2">
        <f t="shared" si="0"/>
        <v>15</v>
      </c>
      <c r="G8" s="2" t="s">
        <v>337</v>
      </c>
      <c r="H8" s="2">
        <f t="shared" si="1"/>
        <v>10</v>
      </c>
      <c r="I8" s="2" t="s">
        <v>337</v>
      </c>
      <c r="J8" s="2">
        <f t="shared" si="2"/>
        <v>15</v>
      </c>
      <c r="K8" s="43">
        <f t="shared" si="3"/>
        <v>8</v>
      </c>
      <c r="L8" s="54">
        <f t="shared" si="4"/>
        <v>40</v>
      </c>
      <c r="M8" s="55">
        <f t="shared" si="5"/>
        <v>5</v>
      </c>
      <c r="N8" s="34" t="str">
        <f t="shared" si="6"/>
        <v>PASS</v>
      </c>
    </row>
    <row r="9" spans="1:16">
      <c r="B9" s="41"/>
    </row>
  </sheetData>
  <mergeCells count="14">
    <mergeCell ref="N3:N5"/>
    <mergeCell ref="D1:M2"/>
    <mergeCell ref="E3:J3"/>
    <mergeCell ref="K3:K5"/>
    <mergeCell ref="L3:L5"/>
    <mergeCell ref="M3:M5"/>
    <mergeCell ref="E4:F4"/>
    <mergeCell ref="G4:H4"/>
    <mergeCell ref="I4:J4"/>
    <mergeCell ref="B3:C3"/>
    <mergeCell ref="A3:A5"/>
    <mergeCell ref="B4:B5"/>
    <mergeCell ref="C4:C5"/>
    <mergeCell ref="D3:D5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H8" sqref="H8"/>
    </sheetView>
  </sheetViews>
  <sheetFormatPr defaultRowHeight="15"/>
  <cols>
    <col min="1" max="1" width="12.7109375" bestFit="1" customWidth="1"/>
    <col min="2" max="2" width="16.85546875" bestFit="1" customWidth="1"/>
    <col min="3" max="3" width="10.5703125" customWidth="1"/>
    <col min="4" max="4" width="21.7109375" customWidth="1"/>
    <col min="5" max="5" width="20.85546875" customWidth="1"/>
  </cols>
  <sheetData>
    <row r="1" spans="1:10">
      <c r="C1" s="39"/>
    </row>
    <row r="2" spans="1:10">
      <c r="C2" s="51"/>
      <c r="D2" s="51"/>
      <c r="E2" s="51"/>
      <c r="F2" s="51"/>
      <c r="G2" s="51"/>
      <c r="H2" s="51"/>
      <c r="I2" s="51"/>
      <c r="J2" s="51"/>
    </row>
    <row r="3" spans="1:10" ht="19.5">
      <c r="A3" s="57" t="s">
        <v>345</v>
      </c>
      <c r="B3" s="57" t="s">
        <v>347</v>
      </c>
      <c r="C3" s="57" t="s">
        <v>346</v>
      </c>
      <c r="D3" s="57" t="s">
        <v>369</v>
      </c>
      <c r="E3" s="59" t="s">
        <v>370</v>
      </c>
      <c r="F3" s="51"/>
      <c r="G3" s="51"/>
      <c r="H3" s="51"/>
      <c r="I3" s="51"/>
      <c r="J3" s="51"/>
    </row>
    <row r="4" spans="1:10" ht="19.5">
      <c r="A4" s="58" t="s">
        <v>348</v>
      </c>
      <c r="B4" s="58" t="s">
        <v>360</v>
      </c>
      <c r="C4" s="58">
        <v>6786</v>
      </c>
      <c r="D4" s="58">
        <f>C4*0.1</f>
        <v>678.6</v>
      </c>
      <c r="E4" s="60">
        <f t="shared" ref="E4:E18" si="0">C4+D4</f>
        <v>7464.6</v>
      </c>
      <c r="H4" s="56"/>
    </row>
    <row r="5" spans="1:10" ht="19.5">
      <c r="A5" s="58" t="s">
        <v>349</v>
      </c>
      <c r="B5" s="58" t="s">
        <v>361</v>
      </c>
      <c r="C5" s="58">
        <v>2300</v>
      </c>
      <c r="D5" s="58">
        <f t="shared" ref="D5:D18" si="1">C5*0.1</f>
        <v>230</v>
      </c>
      <c r="E5" s="60">
        <f t="shared" si="0"/>
        <v>2530</v>
      </c>
      <c r="H5" s="56"/>
    </row>
    <row r="6" spans="1:10" ht="19.5">
      <c r="A6" s="58" t="s">
        <v>274</v>
      </c>
      <c r="B6" s="58" t="s">
        <v>362</v>
      </c>
      <c r="C6" s="58">
        <v>14500</v>
      </c>
      <c r="D6" s="58">
        <f t="shared" si="1"/>
        <v>1450</v>
      </c>
      <c r="E6" s="60">
        <f t="shared" si="0"/>
        <v>15950</v>
      </c>
      <c r="H6" s="56"/>
    </row>
    <row r="7" spans="1:10" ht="19.5">
      <c r="A7" s="58" t="s">
        <v>288</v>
      </c>
      <c r="B7" s="58" t="s">
        <v>128</v>
      </c>
      <c r="C7" s="58">
        <v>50654</v>
      </c>
      <c r="D7" s="58">
        <f t="shared" si="1"/>
        <v>5065.4000000000005</v>
      </c>
      <c r="E7" s="60">
        <f t="shared" si="0"/>
        <v>55719.4</v>
      </c>
      <c r="H7" s="56"/>
    </row>
    <row r="8" spans="1:10" ht="19.5">
      <c r="A8" s="58" t="s">
        <v>333</v>
      </c>
      <c r="B8" s="58" t="s">
        <v>363</v>
      </c>
      <c r="C8" s="58">
        <v>1232</v>
      </c>
      <c r="D8" s="58">
        <f t="shared" si="1"/>
        <v>123.2</v>
      </c>
      <c r="E8" s="60">
        <f t="shared" si="0"/>
        <v>1355.2</v>
      </c>
      <c r="H8" s="56"/>
    </row>
    <row r="9" spans="1:10" ht="19.5">
      <c r="A9" s="58" t="s">
        <v>350</v>
      </c>
      <c r="B9" s="58" t="s">
        <v>364</v>
      </c>
      <c r="C9" s="58">
        <v>4320</v>
      </c>
      <c r="D9" s="58">
        <f t="shared" si="1"/>
        <v>432</v>
      </c>
      <c r="E9" s="60">
        <f t="shared" si="0"/>
        <v>4752</v>
      </c>
      <c r="H9" s="56"/>
    </row>
    <row r="10" spans="1:10" ht="19.5">
      <c r="A10" s="58" t="s">
        <v>351</v>
      </c>
      <c r="B10" s="58" t="s">
        <v>363</v>
      </c>
      <c r="C10" s="58">
        <v>3670</v>
      </c>
      <c r="D10" s="58">
        <f t="shared" si="1"/>
        <v>367</v>
      </c>
      <c r="E10" s="60">
        <f t="shared" si="0"/>
        <v>4037</v>
      </c>
      <c r="H10" s="56"/>
    </row>
    <row r="11" spans="1:10" ht="19.5">
      <c r="A11" s="58" t="s">
        <v>352</v>
      </c>
      <c r="B11" s="58" t="s">
        <v>128</v>
      </c>
      <c r="C11" s="58">
        <v>2346</v>
      </c>
      <c r="D11" s="58">
        <f t="shared" si="1"/>
        <v>234.60000000000002</v>
      </c>
      <c r="E11" s="60">
        <f t="shared" si="0"/>
        <v>2580.6</v>
      </c>
      <c r="H11" s="56"/>
    </row>
    <row r="12" spans="1:10" ht="19.5">
      <c r="A12" s="58" t="s">
        <v>353</v>
      </c>
      <c r="B12" s="58" t="s">
        <v>368</v>
      </c>
      <c r="C12" s="58">
        <v>7650</v>
      </c>
      <c r="D12" s="58">
        <f t="shared" si="1"/>
        <v>765</v>
      </c>
      <c r="E12" s="60">
        <f t="shared" si="0"/>
        <v>8415</v>
      </c>
      <c r="H12" s="56"/>
    </row>
    <row r="13" spans="1:10" ht="19.5">
      <c r="A13" s="58" t="s">
        <v>354</v>
      </c>
      <c r="B13" s="58" t="s">
        <v>365</v>
      </c>
      <c r="C13" s="58">
        <v>3200</v>
      </c>
      <c r="D13" s="58">
        <f t="shared" si="1"/>
        <v>320</v>
      </c>
      <c r="E13" s="60">
        <f t="shared" si="0"/>
        <v>3520</v>
      </c>
      <c r="H13" s="56"/>
    </row>
    <row r="14" spans="1:10" ht="19.5">
      <c r="A14" s="58" t="s">
        <v>355</v>
      </c>
      <c r="B14" s="58" t="s">
        <v>366</v>
      </c>
      <c r="C14" s="58">
        <v>4325</v>
      </c>
      <c r="D14" s="58">
        <f t="shared" si="1"/>
        <v>432.5</v>
      </c>
      <c r="E14" s="60">
        <f t="shared" si="0"/>
        <v>4757.5</v>
      </c>
      <c r="H14" s="56"/>
    </row>
    <row r="15" spans="1:10" ht="19.5">
      <c r="A15" s="58" t="s">
        <v>356</v>
      </c>
      <c r="B15" s="58" t="s">
        <v>364</v>
      </c>
      <c r="C15" s="58">
        <v>7632</v>
      </c>
      <c r="D15" s="58">
        <f t="shared" si="1"/>
        <v>763.2</v>
      </c>
      <c r="E15" s="60">
        <f t="shared" si="0"/>
        <v>8395.2000000000007</v>
      </c>
      <c r="H15" s="56"/>
    </row>
    <row r="16" spans="1:10" ht="19.5">
      <c r="A16" s="58" t="s">
        <v>357</v>
      </c>
      <c r="B16" s="58" t="s">
        <v>363</v>
      </c>
      <c r="C16" s="58">
        <v>1134</v>
      </c>
      <c r="D16" s="58">
        <f t="shared" si="1"/>
        <v>113.4</v>
      </c>
      <c r="E16" s="60">
        <f t="shared" si="0"/>
        <v>1247.4000000000001</v>
      </c>
      <c r="H16" s="56"/>
    </row>
    <row r="17" spans="1:8" ht="19.5">
      <c r="A17" s="58" t="s">
        <v>358</v>
      </c>
      <c r="B17" s="58" t="s">
        <v>367</v>
      </c>
      <c r="C17" s="58">
        <v>5646</v>
      </c>
      <c r="D17" s="58">
        <f t="shared" si="1"/>
        <v>564.6</v>
      </c>
      <c r="E17" s="60">
        <f t="shared" si="0"/>
        <v>6210.6</v>
      </c>
      <c r="H17" s="56"/>
    </row>
    <row r="18" spans="1:8" ht="19.5">
      <c r="A18" s="58" t="s">
        <v>359</v>
      </c>
      <c r="B18" s="58" t="s">
        <v>364</v>
      </c>
      <c r="C18" s="58">
        <v>786</v>
      </c>
      <c r="D18" s="58">
        <f t="shared" si="1"/>
        <v>78.600000000000009</v>
      </c>
      <c r="E18" s="60">
        <f t="shared" si="0"/>
        <v>864.6</v>
      </c>
      <c r="H18" s="56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R16" sqref="R16"/>
    </sheetView>
  </sheetViews>
  <sheetFormatPr defaultRowHeight="15"/>
  <cols>
    <col min="1" max="1" width="6" customWidth="1"/>
    <col min="2" max="2" width="12.28515625" customWidth="1"/>
  </cols>
  <sheetData>
    <row r="1" spans="1:9" ht="18.75">
      <c r="B1" s="84" t="s">
        <v>382</v>
      </c>
      <c r="C1" s="84"/>
      <c r="D1" s="84"/>
      <c r="E1" s="84"/>
    </row>
    <row r="2" spans="1:9">
      <c r="A2" s="61" t="s">
        <v>9</v>
      </c>
      <c r="B2" s="61" t="s">
        <v>371</v>
      </c>
      <c r="C2" s="61" t="s">
        <v>372</v>
      </c>
      <c r="D2" s="61" t="s">
        <v>373</v>
      </c>
      <c r="E2" s="61" t="s">
        <v>374</v>
      </c>
      <c r="F2" s="61" t="s">
        <v>375</v>
      </c>
      <c r="G2" s="61" t="s">
        <v>3</v>
      </c>
    </row>
    <row r="3" spans="1:9" ht="18.75" customHeight="1">
      <c r="A3" s="2">
        <v>1</v>
      </c>
      <c r="B3" s="2" t="s">
        <v>376</v>
      </c>
      <c r="C3" s="2">
        <v>10000</v>
      </c>
      <c r="D3" s="2">
        <v>7000</v>
      </c>
      <c r="E3" s="2">
        <v>5000</v>
      </c>
      <c r="F3" s="2">
        <v>5044</v>
      </c>
      <c r="G3" s="2">
        <f>SUM(C3:F3)</f>
        <v>27044</v>
      </c>
    </row>
    <row r="4" spans="1:9">
      <c r="A4" s="2">
        <v>2</v>
      </c>
      <c r="B4" s="2" t="s">
        <v>377</v>
      </c>
      <c r="C4" s="2">
        <v>30000</v>
      </c>
      <c r="D4" s="2">
        <v>5600</v>
      </c>
      <c r="E4" s="2">
        <v>8900</v>
      </c>
      <c r="F4" s="2">
        <v>9000</v>
      </c>
      <c r="G4" s="2">
        <f t="shared" ref="G4:G8" si="0">SUM(C4:F4)</f>
        <v>53500</v>
      </c>
    </row>
    <row r="5" spans="1:9">
      <c r="A5" s="2">
        <v>3</v>
      </c>
      <c r="B5" s="2" t="s">
        <v>378</v>
      </c>
      <c r="C5" s="2">
        <v>40000</v>
      </c>
      <c r="D5" s="2">
        <v>7600</v>
      </c>
      <c r="E5" s="2">
        <v>5000</v>
      </c>
      <c r="F5" s="2">
        <v>5660</v>
      </c>
      <c r="G5" s="2">
        <f t="shared" si="0"/>
        <v>58260</v>
      </c>
      <c r="I5" s="32"/>
    </row>
    <row r="6" spans="1:9">
      <c r="A6" s="2">
        <v>4</v>
      </c>
      <c r="B6" s="2" t="s">
        <v>379</v>
      </c>
      <c r="C6" s="2">
        <v>34000</v>
      </c>
      <c r="D6" s="2">
        <v>9000</v>
      </c>
      <c r="E6" s="2">
        <v>3000</v>
      </c>
      <c r="F6" s="2">
        <v>5000</v>
      </c>
      <c r="G6" s="2">
        <f t="shared" si="0"/>
        <v>51000</v>
      </c>
    </row>
    <row r="7" spans="1:9">
      <c r="A7" s="2">
        <v>5</v>
      </c>
      <c r="B7" s="2" t="s">
        <v>380</v>
      </c>
      <c r="C7" s="2">
        <v>4000</v>
      </c>
      <c r="D7" s="2">
        <v>1000</v>
      </c>
      <c r="E7" s="2">
        <v>9000</v>
      </c>
      <c r="F7" s="2">
        <v>4500</v>
      </c>
      <c r="G7" s="2">
        <f t="shared" si="0"/>
        <v>18500</v>
      </c>
    </row>
    <row r="8" spans="1:9">
      <c r="A8" s="2">
        <v>6</v>
      </c>
      <c r="B8" s="2" t="s">
        <v>381</v>
      </c>
      <c r="C8" s="2">
        <v>3000</v>
      </c>
      <c r="D8" s="2">
        <v>50000</v>
      </c>
      <c r="E8" s="2">
        <v>45000</v>
      </c>
      <c r="F8" s="2">
        <v>2300</v>
      </c>
      <c r="G8" s="2">
        <f t="shared" si="0"/>
        <v>100300</v>
      </c>
    </row>
  </sheetData>
  <mergeCells count="1">
    <mergeCell ref="B1:E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2024-09-05T00:01:04Z</dcterms:modified>
</cp:coreProperties>
</file>