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SOS_ACTIVIDADES" sheetId="1" state="visible" r:id="rId2"/>
    <sheet name="ASIGNATURAS_SEMANAS" sheetId="2" state="visible" r:id="rId3"/>
    <sheet name="SEMANAS_FECHAS" sheetId="3" state="visible" r:id="rId4"/>
    <sheet name="IMPOR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<sst xmlns="http://schemas.openxmlformats.org/spreadsheetml/2006/main" count="49" uniqueCount="25">
  <si>
    <t xml:space="preserve">CURSOS_ID</t>
  </si>
  <si>
    <t xml:space="preserve">ACTIVIDAD</t>
  </si>
  <si>
    <t xml:space="preserve">NOMBRES_CURSOS</t>
  </si>
  <si>
    <t xml:space="preserve">PRIMER_ENCUENTRO</t>
  </si>
  <si>
    <t xml:space="preserve">CPS1.1</t>
  </si>
  <si>
    <t xml:space="preserve">CURSO_PRUEBA</t>
  </si>
  <si>
    <t xml:space="preserve">CPS1.2</t>
  </si>
  <si>
    <t xml:space="preserve">NÚMERO_SEMANAS</t>
  </si>
  <si>
    <t xml:space="preserve">FÍSICA III_LECCIONES</t>
  </si>
  <si>
    <t xml:space="preserve">CURSO_PRUEBA_LECCIONES</t>
  </si>
  <si>
    <t xml:space="preserve">-</t>
  </si>
  <si>
    <t xml:space="preserve">1.1</t>
  </si>
  <si>
    <t xml:space="preserve">1.2</t>
  </si>
  <si>
    <t xml:space="preserve">1.3</t>
  </si>
  <si>
    <t xml:space="preserve">1.4</t>
  </si>
  <si>
    <t xml:space="preserve">2.1</t>
  </si>
  <si>
    <t xml:space="preserve">2.2</t>
  </si>
  <si>
    <t xml:space="preserve">2.3</t>
  </si>
  <si>
    <t xml:space="preserve">3.1</t>
  </si>
  <si>
    <t xml:space="preserve">3.2</t>
  </si>
  <si>
    <t xml:space="preserve">3.3</t>
  </si>
  <si>
    <t xml:space="preserve">4.1</t>
  </si>
  <si>
    <t xml:space="preserve">4.2</t>
  </si>
  <si>
    <t xml:space="preserve">NÚMERO_SEMANA</t>
  </si>
  <si>
    <t xml:space="preserve">FECHA_INICIO_SEMANA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</si>
</sst>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DDD\-HH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</font>
    <font>
      <sz val="11"/>
      <color rgb="FF7E3794"/>
      <name val="Arial"/>
      <family val="0"/>
      <charset val="1"/>
    </font>
    <font>
      <sz val="11"/>
      <color rgb="FFA61D4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1D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7E3794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37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2" t="n">
        <v>13317</v>
      </c>
      <c r="B2" s="3" t="s">
        <v>4</v>
      </c>
      <c r="C2" s="4" t="s">
        <v>5</v>
      </c>
      <c r="D2" s="5" t="str">
        <f aca="false">IFERROR(__xludf.dummyfunction("ArrayFormula(VLOOKUP(QUERY(A2:A50500,""SELECT A WHERE A IS NOT NULL""), IMPORTS!A:D ,3, FALSE))"),"5:7-9")</f>
        <v>5:7-9</v>
      </c>
    </row>
    <row r="3" customFormat="false" ht="13.8" hidden="false" customHeight="false" outlineLevel="0" collapsed="false">
      <c r="A3" s="2" t="n">
        <v>13317</v>
      </c>
      <c r="B3" s="2" t="s">
        <v>6</v>
      </c>
      <c r="C3" s="4" t="s">
        <v>5</v>
      </c>
      <c r="D3" s="6" t="str">
        <f aca="false">IFERROR(__xludf.dummyfunction("""COMPUTED_VALUE"""),"5:7-9")</f>
        <v>5:7-9</v>
      </c>
      <c r="E3" s="6"/>
      <c r="F3" s="7"/>
    </row>
    <row r="4" customFormat="false" ht="15.75" hidden="false" customHeight="false" outlineLevel="0" collapsed="false">
      <c r="B4" s="3"/>
    </row>
    <row r="5" customFormat="false" ht="15.75" hidden="false" customHeight="false" outlineLevel="0" collapsed="false">
      <c r="B5" s="3"/>
    </row>
    <row r="6" customFormat="false" ht="15.75" hidden="false" customHeight="false" outlineLevel="0" collapsed="false">
      <c r="B6" s="3"/>
    </row>
    <row r="7" customFormat="false" ht="15.75" hidden="false" customHeight="false" outlineLevel="0" collapsed="false">
      <c r="B7" s="3"/>
    </row>
    <row r="8" customFormat="false" ht="13.8" hidden="false" customHeight="false" outlineLevel="0" collapsed="false">
      <c r="B8" s="3"/>
    </row>
    <row r="9" customFormat="false" ht="15.75" hidden="false" customHeight="false" outlineLevel="0" collapsed="false">
      <c r="B9" s="3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B12" s="3"/>
    </row>
    <row r="13" customFormat="false" ht="15.75" hidden="false" customHeight="false" outlineLevel="0" collapsed="false">
      <c r="B13" s="3"/>
    </row>
    <row r="14" customFormat="false" ht="15.75" hidden="false" customHeight="false" outlineLevel="0" collapsed="false">
      <c r="B14" s="3"/>
    </row>
    <row r="15" customFormat="false" ht="15.75" hidden="false" customHeight="false" outlineLevel="0" collapsed="false">
      <c r="B15" s="3"/>
    </row>
    <row r="16" customFormat="false" ht="15.75" hidden="false" customHeight="false" outlineLevel="0" collapsed="false">
      <c r="B16" s="3"/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24.29"/>
    <col collapsed="false" customWidth="true" hidden="false" outlineLevel="0" max="3" min="3" style="0" width="32.8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8" t="s">
        <v>7</v>
      </c>
      <c r="B1" s="8" t="s">
        <v>8</v>
      </c>
      <c r="C1" s="8" t="s">
        <v>9</v>
      </c>
    </row>
    <row r="2" customFormat="false" ht="13.8" hidden="false" customHeight="false" outlineLevel="0" collapsed="false">
      <c r="A2" s="9" t="n">
        <v>0</v>
      </c>
      <c r="B2" s="9" t="s">
        <v>10</v>
      </c>
      <c r="C2" s="9" t="s">
        <v>10</v>
      </c>
    </row>
    <row r="3" customFormat="false" ht="13.8" hidden="false" customHeight="false" outlineLevel="0" collapsed="false">
      <c r="A3" s="9" t="n">
        <v>1</v>
      </c>
      <c r="B3" s="9" t="s">
        <v>11</v>
      </c>
      <c r="C3" s="9" t="s">
        <v>11</v>
      </c>
    </row>
    <row r="4" customFormat="false" ht="13.8" hidden="false" customHeight="false" outlineLevel="0" collapsed="false">
      <c r="A4" s="9" t="n">
        <v>2</v>
      </c>
      <c r="B4" s="9" t="s">
        <v>12</v>
      </c>
      <c r="C4" s="9" t="s">
        <v>12</v>
      </c>
    </row>
    <row r="5" customFormat="false" ht="13.8" hidden="false" customHeight="false" outlineLevel="0" collapsed="false">
      <c r="A5" s="9" t="n">
        <v>3</v>
      </c>
      <c r="B5" s="9" t="s">
        <v>13</v>
      </c>
      <c r="C5" s="9" t="s">
        <v>13</v>
      </c>
    </row>
    <row r="6" customFormat="false" ht="13.8" hidden="false" customHeight="false" outlineLevel="0" collapsed="false">
      <c r="A6" s="9" t="n">
        <v>4</v>
      </c>
      <c r="B6" s="9" t="s">
        <v>14</v>
      </c>
      <c r="C6" s="9" t="s">
        <v>14</v>
      </c>
    </row>
    <row r="7" customFormat="false" ht="13.8" hidden="false" customHeight="false" outlineLevel="0" collapsed="false">
      <c r="A7" s="9" t="n">
        <v>5</v>
      </c>
      <c r="B7" s="9" t="s">
        <v>10</v>
      </c>
      <c r="C7" s="9" t="s">
        <v>10</v>
      </c>
    </row>
    <row r="8" customFormat="false" ht="13.8" hidden="false" customHeight="false" outlineLevel="0" collapsed="false">
      <c r="A8" s="9" t="n">
        <v>6</v>
      </c>
      <c r="B8" s="9" t="s">
        <v>15</v>
      </c>
      <c r="C8" s="9" t="s">
        <v>15</v>
      </c>
    </row>
    <row r="9" customFormat="false" ht="13.8" hidden="false" customHeight="false" outlineLevel="0" collapsed="false">
      <c r="A9" s="9" t="n">
        <v>7</v>
      </c>
      <c r="B9" s="9" t="s">
        <v>16</v>
      </c>
      <c r="C9" s="9" t="s">
        <v>16</v>
      </c>
    </row>
    <row r="10" customFormat="false" ht="13.8" hidden="false" customHeight="false" outlineLevel="0" collapsed="false">
      <c r="A10" s="9" t="n">
        <v>8</v>
      </c>
      <c r="B10" s="9" t="s">
        <v>17</v>
      </c>
      <c r="C10" s="9" t="s">
        <v>17</v>
      </c>
    </row>
    <row r="11" customFormat="false" ht="13.8" hidden="false" customHeight="false" outlineLevel="0" collapsed="false">
      <c r="A11" s="9" t="n">
        <v>9</v>
      </c>
      <c r="B11" s="9" t="s">
        <v>10</v>
      </c>
      <c r="C11" s="9" t="s">
        <v>10</v>
      </c>
    </row>
    <row r="12" customFormat="false" ht="13.8" hidden="false" customHeight="false" outlineLevel="0" collapsed="false">
      <c r="A12" s="9" t="n">
        <v>10</v>
      </c>
      <c r="B12" s="9" t="s">
        <v>18</v>
      </c>
      <c r="C12" s="9" t="s">
        <v>18</v>
      </c>
    </row>
    <row r="13" customFormat="false" ht="13.8" hidden="false" customHeight="false" outlineLevel="0" collapsed="false">
      <c r="A13" s="9" t="n">
        <v>11</v>
      </c>
      <c r="B13" s="9" t="s">
        <v>19</v>
      </c>
      <c r="C13" s="9" t="s">
        <v>19</v>
      </c>
    </row>
    <row r="14" customFormat="false" ht="13.8" hidden="false" customHeight="false" outlineLevel="0" collapsed="false">
      <c r="A14" s="9" t="n">
        <v>12</v>
      </c>
      <c r="B14" s="9" t="s">
        <v>20</v>
      </c>
      <c r="C14" s="9" t="s">
        <v>20</v>
      </c>
    </row>
    <row r="15" customFormat="false" ht="13.8" hidden="false" customHeight="false" outlineLevel="0" collapsed="false">
      <c r="A15" s="9" t="n">
        <v>13</v>
      </c>
      <c r="B15" s="9" t="s">
        <v>10</v>
      </c>
      <c r="C15" s="9" t="s">
        <v>10</v>
      </c>
    </row>
    <row r="16" customFormat="false" ht="13.8" hidden="false" customHeight="false" outlineLevel="0" collapsed="false">
      <c r="A16" s="9" t="n">
        <v>14</v>
      </c>
      <c r="B16" s="9" t="s">
        <v>21</v>
      </c>
      <c r="C16" s="9" t="s">
        <v>21</v>
      </c>
    </row>
    <row r="17" customFormat="false" ht="13.8" hidden="false" customHeight="false" outlineLevel="0" collapsed="false">
      <c r="A17" s="9" t="n">
        <v>15</v>
      </c>
      <c r="B17" s="9" t="s">
        <v>22</v>
      </c>
      <c r="C17" s="9" t="s">
        <v>22</v>
      </c>
    </row>
    <row r="18" customFormat="false" ht="13.8" hidden="false" customHeight="false" outlineLevel="0" collapsed="false">
      <c r="A18" s="9" t="n">
        <v>16</v>
      </c>
      <c r="B18" s="9" t="s">
        <v>10</v>
      </c>
      <c r="C18" s="9" t="s">
        <v>10</v>
      </c>
    </row>
    <row r="19" customFormat="false" ht="13.8" hidden="false" customHeight="false" outlineLevel="0" collapsed="false">
      <c r="A19" s="9" t="n">
        <v>17</v>
      </c>
      <c r="B19" s="9" t="s">
        <v>10</v>
      </c>
      <c r="C19" s="9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8" t="s">
        <v>23</v>
      </c>
      <c r="B1" s="8" t="s">
        <v>24</v>
      </c>
    </row>
    <row r="2" customFormat="false" ht="15.75" hidden="false" customHeight="false" outlineLevel="0" collapsed="false">
      <c r="A2" s="8" t="n">
        <v>0</v>
      </c>
      <c r="B2" s="10" t="n">
        <v>43717</v>
      </c>
    </row>
    <row r="3" customFormat="false" ht="15.75" hidden="false" customHeight="false" outlineLevel="0" collapsed="false">
      <c r="A3" s="8" t="n">
        <v>1</v>
      </c>
      <c r="B3" s="10" t="n">
        <v>43724</v>
      </c>
    </row>
    <row r="4" customFormat="false" ht="15.75" hidden="false" customHeight="false" outlineLevel="0" collapsed="false">
      <c r="A4" s="8" t="n">
        <v>2</v>
      </c>
      <c r="B4" s="10" t="n">
        <v>43731</v>
      </c>
    </row>
    <row r="5" customFormat="false" ht="15.75" hidden="false" customHeight="false" outlineLevel="0" collapsed="false">
      <c r="A5" s="8" t="n">
        <v>3</v>
      </c>
      <c r="B5" s="10" t="n">
        <v>43738</v>
      </c>
    </row>
    <row r="6" customFormat="false" ht="15.75" hidden="false" customHeight="false" outlineLevel="0" collapsed="false">
      <c r="A6" s="8" t="n">
        <v>4</v>
      </c>
      <c r="B6" s="10" t="n">
        <v>43745</v>
      </c>
    </row>
    <row r="7" customFormat="false" ht="15.75" hidden="false" customHeight="false" outlineLevel="0" collapsed="false">
      <c r="A7" s="8" t="n">
        <v>5</v>
      </c>
      <c r="B7" s="10" t="n">
        <v>43752</v>
      </c>
    </row>
    <row r="8" customFormat="false" ht="15.75" hidden="false" customHeight="false" outlineLevel="0" collapsed="false">
      <c r="A8" s="8" t="n">
        <v>6</v>
      </c>
      <c r="B8" s="10" t="n">
        <v>43759</v>
      </c>
    </row>
    <row r="9" customFormat="false" ht="15.75" hidden="false" customHeight="false" outlineLevel="0" collapsed="false">
      <c r="A9" s="8" t="n">
        <v>7</v>
      </c>
      <c r="B9" s="10" t="n">
        <v>43766</v>
      </c>
    </row>
    <row r="10" customFormat="false" ht="15.75" hidden="false" customHeight="false" outlineLevel="0" collapsed="false">
      <c r="A10" s="8" t="n">
        <v>8</v>
      </c>
      <c r="B10" s="10" t="n">
        <v>43773</v>
      </c>
    </row>
    <row r="11" customFormat="false" ht="15.75" hidden="false" customHeight="false" outlineLevel="0" collapsed="false">
      <c r="A11" s="8" t="n">
        <v>9</v>
      </c>
      <c r="B11" s="10" t="n">
        <v>43780</v>
      </c>
    </row>
    <row r="12" customFormat="false" ht="15.75" hidden="false" customHeight="false" outlineLevel="0" collapsed="false">
      <c r="A12" s="8" t="n">
        <v>10</v>
      </c>
      <c r="B12" s="10" t="n">
        <v>43787</v>
      </c>
    </row>
    <row r="13" customFormat="false" ht="15.75" hidden="false" customHeight="false" outlineLevel="0" collapsed="false">
      <c r="A13" s="8" t="n">
        <v>11</v>
      </c>
      <c r="B13" s="10" t="n">
        <v>43794</v>
      </c>
    </row>
    <row r="14" customFormat="false" ht="15.75" hidden="false" customHeight="false" outlineLevel="0" collapsed="false">
      <c r="A14" s="8" t="n">
        <v>12</v>
      </c>
      <c r="B14" s="10" t="n">
        <v>43801</v>
      </c>
    </row>
    <row r="15" customFormat="false" ht="15.75" hidden="false" customHeight="false" outlineLevel="0" collapsed="false">
      <c r="A15" s="8" t="n">
        <v>13</v>
      </c>
      <c r="B15" s="10" t="n">
        <v>43808</v>
      </c>
    </row>
    <row r="16" customFormat="false" ht="15.75" hidden="false" customHeight="false" outlineLevel="0" collapsed="false">
      <c r="A16" s="8" t="n">
        <v>14</v>
      </c>
      <c r="B16" s="10" t="n">
        <v>43815</v>
      </c>
    </row>
    <row r="17" customFormat="false" ht="15.75" hidden="false" customHeight="false" outlineLevel="0" collapsed="false">
      <c r="A17" s="8" t="n">
        <v>15</v>
      </c>
      <c r="B17" s="10" t="n">
        <v>43846</v>
      </c>
    </row>
    <row r="18" customFormat="false" ht="15.75" hidden="false" customHeight="false" outlineLevel="0" collapsed="false">
      <c r="A18" s="8" t="n">
        <v>16</v>
      </c>
      <c r="B18" s="10" t="n">
        <v>43853</v>
      </c>
    </row>
    <row r="19" customFormat="false" ht="15.75" hidden="false" customHeight="false" outlineLevel="0" collapsed="false">
      <c r="A19" s="8" t="n">
        <v>17</v>
      </c>
      <c r="B19" s="10" t="n">
        <v>43860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6" t="str">
        <f aca="false">IFERROR(__xludf.dummyfunction("IMPORTRANGE(""https://docs.google.com/spreadsheets/d/1NdBDpcDcjIaqCktLOE37Ko-wNJvfDew0uTufizas7_g/edit#gid=409249228"",""Aulas2019-2!L3:L"")"),"ID Moodle")</f>
        <v>ID Moodle</v>
      </c>
      <c r="B1" s="6" t="str">
        <f aca="false">IFERROR(__xludf.dummyfunction("QUERY(IMPORTRANGE(""https://docs.google.com/spreadsheets/d/1NdBDpcDcjIaqCktLOE37Ko-wNJvfDew0uTufizas7_g/edit#gid=409249228"",""Aulas2019-2!G3:G""),""SELECT Col1 WHERE Col1 IS NOT NULL"")
"),"Asignatura")</f>
        <v>Asignatura</v>
      </c>
      <c r="C1" s="6" t="str">
        <f aca="false">IFERROR(__xludf.dummyfunction("IMPORTRANGE(""https://docs.google.com/spreadsheets/d/1NdBDpcDcjIaqCktLOE37Ko-wNJvfDew0uTufizas7_g/edit#gid=409249228"",""Aulas2019-2!AP3:AP"")"),"PRIMER_ENCUENTRO
")</f>
        <v>PRIMER_ENCUENTRO</v>
      </c>
      <c r="D1" s="6"/>
      <c r="E1" s="6"/>
    </row>
    <row r="2" customFormat="false" ht="15.75" hidden="false" customHeight="false" outlineLevel="0" collapsed="false">
      <c r="A2" s="6" t="n">
        <f aca="false">IFERROR(__xludf.dummyfunction("""COMPUTED_VALUE"""),12254)</f>
        <v>12254</v>
      </c>
      <c r="B2" s="6" t="str">
        <f aca="false">IFERROR(__xludf.dummyfunction("""COMPUTED_VALUE"""),"FÍSICA I")</f>
        <v>FÍSICA I</v>
      </c>
      <c r="C2" s="11" t="str">
        <f aca="false">IFERROR(__xludf.dummyfunction("""COMPUTED_VALUE"""),"1:7-8")</f>
        <v>1:7-8</v>
      </c>
    </row>
    <row r="3" customFormat="false" ht="15.75" hidden="false" customHeight="false" outlineLevel="0" collapsed="false">
      <c r="A3" s="6" t="n">
        <f aca="false">IFERROR(__xludf.dummyfunction("""COMPUTED_VALUE"""),12552)</f>
        <v>12552</v>
      </c>
      <c r="B3" s="6" t="str">
        <f aca="false">IFERROR(__xludf.dummyfunction("""COMPUTED_VALUE"""),"FÍSICA I")</f>
        <v>FÍSICA I</v>
      </c>
      <c r="C3" s="11" t="str">
        <f aca="false">IFERROR(__xludf.dummyfunction("""COMPUTED_VALUE"""),"2:7-8")</f>
        <v>2:7-8</v>
      </c>
    </row>
    <row r="4" customFormat="false" ht="15.75" hidden="false" customHeight="false" outlineLevel="0" collapsed="false">
      <c r="A4" s="6" t="n">
        <f aca="false">IFERROR(__xludf.dummyfunction("""COMPUTED_VALUE"""),12255)</f>
        <v>12255</v>
      </c>
      <c r="B4" s="6" t="str">
        <f aca="false">IFERROR(__xludf.dummyfunction("""COMPUTED_VALUE"""),"FÍSICA I")</f>
        <v>FÍSICA I</v>
      </c>
      <c r="C4" s="11" t="str">
        <f aca="false">IFERROR(__xludf.dummyfunction("""COMPUTED_VALUE"""),"3:7-8")</f>
        <v>3:7-8</v>
      </c>
    </row>
    <row r="5" customFormat="false" ht="15.75" hidden="false" customHeight="false" outlineLevel="0" collapsed="false">
      <c r="A5" s="6" t="n">
        <f aca="false">IFERROR(__xludf.dummyfunction("""COMPUTED_VALUE"""),12256)</f>
        <v>12256</v>
      </c>
      <c r="B5" s="6" t="str">
        <f aca="false">IFERROR(__xludf.dummyfunction("""COMPUTED_VALUE"""),"FÍSICA I")</f>
        <v>FÍSICA I</v>
      </c>
      <c r="C5" s="11" t="str">
        <f aca="false">IFERROR(__xludf.dummyfunction("""COMPUTED_VALUE"""),"4:7-8")</f>
        <v>4:7-8</v>
      </c>
    </row>
    <row r="6" customFormat="false" ht="15.75" hidden="false" customHeight="false" outlineLevel="0" collapsed="false">
      <c r="A6" s="6" t="n">
        <f aca="false">IFERROR(__xludf.dummyfunction("""COMPUTED_VALUE"""),12553)</f>
        <v>12553</v>
      </c>
      <c r="B6" s="6" t="str">
        <f aca="false">IFERROR(__xludf.dummyfunction("""COMPUTED_VALUE"""),"FÍSICA I")</f>
        <v>FÍSICA I</v>
      </c>
      <c r="C6" s="11" t="str">
        <f aca="false">IFERROR(__xludf.dummyfunction("""COMPUTED_VALUE"""),"2:7-8")</f>
        <v>2:7-8</v>
      </c>
    </row>
    <row r="7" customFormat="false" ht="15.75" hidden="false" customHeight="false" outlineLevel="0" collapsed="false">
      <c r="A7" s="6" t="n">
        <f aca="false">IFERROR(__xludf.dummyfunction("""COMPUTED_VALUE"""),12257)</f>
        <v>12257</v>
      </c>
      <c r="B7" s="6" t="str">
        <f aca="false">IFERROR(__xludf.dummyfunction("""COMPUTED_VALUE"""),"FÍSICA I")</f>
        <v>FÍSICA I</v>
      </c>
      <c r="C7" s="11" t="str">
        <f aca="false">IFERROR(__xludf.dummyfunction("""COMPUTED_VALUE"""),"5:7-8")</f>
        <v>5:7-8</v>
      </c>
    </row>
    <row r="8" customFormat="false" ht="15.75" hidden="false" customHeight="false" outlineLevel="0" collapsed="false">
      <c r="A8" s="6" t="n">
        <f aca="false">IFERROR(__xludf.dummyfunction("""COMPUTED_VALUE"""),12258)</f>
        <v>12258</v>
      </c>
      <c r="B8" s="6" t="str">
        <f aca="false">IFERROR(__xludf.dummyfunction("""COMPUTED_VALUE"""),"FÍSICA I")</f>
        <v>FÍSICA I</v>
      </c>
      <c r="C8" s="11" t="str">
        <f aca="false">IFERROR(__xludf.dummyfunction("""COMPUTED_VALUE"""),"2:7-8")</f>
        <v>2:7-8</v>
      </c>
    </row>
    <row r="9" customFormat="false" ht="15.75" hidden="false" customHeight="false" outlineLevel="0" collapsed="false">
      <c r="A9" s="6" t="n">
        <f aca="false">IFERROR(__xludf.dummyfunction("""COMPUTED_VALUE"""),12554)</f>
        <v>12554</v>
      </c>
      <c r="B9" s="6" t="str">
        <f aca="false">IFERROR(__xludf.dummyfunction("""COMPUTED_VALUE"""),"FÍSICA I")</f>
        <v>FÍSICA I</v>
      </c>
      <c r="C9" s="11" t="str">
        <f aca="false">IFERROR(__xludf.dummyfunction("""COMPUTED_VALUE"""),"5:7-8")</f>
        <v>5:7-8</v>
      </c>
    </row>
    <row r="10" customFormat="false" ht="15.75" hidden="false" customHeight="false" outlineLevel="0" collapsed="false">
      <c r="A10" s="6" t="n">
        <f aca="false">IFERROR(__xludf.dummyfunction("""COMPUTED_VALUE"""),12259)</f>
        <v>12259</v>
      </c>
      <c r="B10" s="6" t="str">
        <f aca="false">IFERROR(__xludf.dummyfunction("""COMPUTED_VALUE"""),"FÍSICA I")</f>
        <v>FÍSICA I</v>
      </c>
      <c r="C10" s="11" t="str">
        <f aca="false">IFERROR(__xludf.dummyfunction("""COMPUTED_VALUE"""),"3:7-8")</f>
        <v>3:7-8</v>
      </c>
    </row>
    <row r="11" customFormat="false" ht="15.75" hidden="false" customHeight="false" outlineLevel="0" collapsed="false">
      <c r="A11" s="6" t="n">
        <f aca="false">IFERROR(__xludf.dummyfunction("""COMPUTED_VALUE"""),12260)</f>
        <v>12260</v>
      </c>
      <c r="B11" s="6" t="str">
        <f aca="false">IFERROR(__xludf.dummyfunction("""COMPUTED_VALUE"""),"FÍSICA I")</f>
        <v>FÍSICA I</v>
      </c>
      <c r="C11" s="11" t="str">
        <f aca="false">IFERROR(__xludf.dummyfunction("""COMPUTED_VALUE"""),"1:7-9")</f>
        <v>1:7-9</v>
      </c>
    </row>
    <row r="12" customFormat="false" ht="15.75" hidden="false" customHeight="false" outlineLevel="0" collapsed="false">
      <c r="A12" s="6" t="n">
        <f aca="false">IFERROR(__xludf.dummyfunction("""COMPUTED_VALUE"""),12555)</f>
        <v>12555</v>
      </c>
      <c r="B12" s="6" t="str">
        <f aca="false">IFERROR(__xludf.dummyfunction("""COMPUTED_VALUE"""),"FÍSICA I")</f>
        <v>FÍSICA I</v>
      </c>
      <c r="C12" s="11" t="str">
        <f aca="false">IFERROR(__xludf.dummyfunction("""COMPUTED_VALUE"""),"2:7-9")</f>
        <v>2:7-9</v>
      </c>
    </row>
    <row r="13" customFormat="false" ht="15.75" hidden="false" customHeight="false" outlineLevel="0" collapsed="false">
      <c r="A13" s="6" t="n">
        <f aca="false">IFERROR(__xludf.dummyfunction("""COMPUTED_VALUE"""),12261)</f>
        <v>12261</v>
      </c>
      <c r="B13" s="6" t="str">
        <f aca="false">IFERROR(__xludf.dummyfunction("""COMPUTED_VALUE"""),"FÍSICA I")</f>
        <v>FÍSICA I</v>
      </c>
      <c r="C13" s="11" t="str">
        <f aca="false">IFERROR(__xludf.dummyfunction("""COMPUTED_VALUE"""),"3:7-9")</f>
        <v>3:7-9</v>
      </c>
    </row>
    <row r="14" customFormat="false" ht="15.75" hidden="false" customHeight="false" outlineLevel="0" collapsed="false">
      <c r="A14" s="6" t="n">
        <f aca="false">IFERROR(__xludf.dummyfunction("""COMPUTED_VALUE"""),12262)</f>
        <v>12262</v>
      </c>
      <c r="B14" s="6" t="str">
        <f aca="false">IFERROR(__xludf.dummyfunction("""COMPUTED_VALUE"""),"FÍSICA I")</f>
        <v>FÍSICA I</v>
      </c>
      <c r="C14" s="11" t="str">
        <f aca="false">IFERROR(__xludf.dummyfunction("""COMPUTED_VALUE"""),"4:7-8")</f>
        <v>4:7-8</v>
      </c>
    </row>
    <row r="15" customFormat="false" ht="15.75" hidden="false" customHeight="false" outlineLevel="0" collapsed="false">
      <c r="A15" s="6" t="n">
        <f aca="false">IFERROR(__xludf.dummyfunction("""COMPUTED_VALUE"""),12556)</f>
        <v>12556</v>
      </c>
      <c r="B15" s="6" t="str">
        <f aca="false">IFERROR(__xludf.dummyfunction("""COMPUTED_VALUE"""),"FÍSICA I")</f>
        <v>FÍSICA I</v>
      </c>
      <c r="C15" s="11" t="str">
        <f aca="false">IFERROR(__xludf.dummyfunction("""COMPUTED_VALUE"""),"2:7-9")</f>
        <v>2:7-9</v>
      </c>
    </row>
    <row r="16" customFormat="false" ht="15.75" hidden="false" customHeight="false" outlineLevel="0" collapsed="false">
      <c r="A16" s="6" t="n">
        <f aca="false">IFERROR(__xludf.dummyfunction("""COMPUTED_VALUE"""),12263)</f>
        <v>12263</v>
      </c>
      <c r="B16" s="6" t="str">
        <f aca="false">IFERROR(__xludf.dummyfunction("""COMPUTED_VALUE"""),"FÍSICA I")</f>
        <v>FÍSICA I</v>
      </c>
      <c r="C16" s="11" t="str">
        <f aca="false">IFERROR(__xludf.dummyfunction("""COMPUTED_VALUE"""),"5:7-8")</f>
        <v>5:7-8</v>
      </c>
    </row>
    <row r="17" customFormat="false" ht="15.75" hidden="false" customHeight="false" outlineLevel="0" collapsed="false">
      <c r="A17" s="6" t="n">
        <f aca="false">IFERROR(__xludf.dummyfunction("""COMPUTED_VALUE"""),12264)</f>
        <v>12264</v>
      </c>
      <c r="B17" s="6" t="str">
        <f aca="false">IFERROR(__xludf.dummyfunction("""COMPUTED_VALUE"""),"FÍSICA I")</f>
        <v>FÍSICA I</v>
      </c>
      <c r="C17" s="11" t="str">
        <f aca="false">IFERROR(__xludf.dummyfunction("""COMPUTED_VALUE"""),"2:7-9")</f>
        <v>2:7-9</v>
      </c>
    </row>
    <row r="18" customFormat="false" ht="15.75" hidden="false" customHeight="false" outlineLevel="0" collapsed="false">
      <c r="A18" s="6" t="n">
        <f aca="false">IFERROR(__xludf.dummyfunction("""COMPUTED_VALUE"""),12557)</f>
        <v>12557</v>
      </c>
      <c r="B18" s="6" t="str">
        <f aca="false">IFERROR(__xludf.dummyfunction("""COMPUTED_VALUE"""),"FÍSICA I")</f>
        <v>FÍSICA I</v>
      </c>
      <c r="C18" s="11" t="str">
        <f aca="false">IFERROR(__xludf.dummyfunction("""COMPUTED_VALUE"""),"5:7-9")</f>
        <v>5:7-9</v>
      </c>
    </row>
    <row r="19" customFormat="false" ht="15.75" hidden="false" customHeight="false" outlineLevel="0" collapsed="false">
      <c r="A19" s="6" t="n">
        <f aca="false">IFERROR(__xludf.dummyfunction("""COMPUTED_VALUE"""),12265)</f>
        <v>12265</v>
      </c>
      <c r="B19" s="6" t="str">
        <f aca="false">IFERROR(__xludf.dummyfunction("""COMPUTED_VALUE"""),"FÍSICA I")</f>
        <v>FÍSICA I</v>
      </c>
      <c r="C19" s="11" t="str">
        <f aca="false">IFERROR(__xludf.dummyfunction("""COMPUTED_VALUE"""),"3:7-9")</f>
        <v>3:7-9</v>
      </c>
    </row>
    <row r="20" customFormat="false" ht="15.75" hidden="false" customHeight="false" outlineLevel="0" collapsed="false">
      <c r="A20" s="6" t="n">
        <f aca="false">IFERROR(__xludf.dummyfunction("""COMPUTED_VALUE"""),12266)</f>
        <v>12266</v>
      </c>
      <c r="B20" s="6" t="str">
        <f aca="false">IFERROR(__xludf.dummyfunction("""COMPUTED_VALUE"""),"FÍSICA I")</f>
        <v>FÍSICA I</v>
      </c>
      <c r="C20" s="11" t="str">
        <f aca="false">IFERROR(__xludf.dummyfunction("""COMPUTED_VALUE"""),"1:7-10")</f>
        <v>1:7-10</v>
      </c>
    </row>
    <row r="21" customFormat="false" ht="15.75" hidden="false" customHeight="false" outlineLevel="0" collapsed="false">
      <c r="A21" s="6" t="n">
        <f aca="false">IFERROR(__xludf.dummyfunction("""COMPUTED_VALUE"""),12558)</f>
        <v>12558</v>
      </c>
      <c r="B21" s="6" t="str">
        <f aca="false">IFERROR(__xludf.dummyfunction("""COMPUTED_VALUE"""),"FÍSICA I")</f>
        <v>FÍSICA I</v>
      </c>
      <c r="C21" s="11" t="str">
        <f aca="false">IFERROR(__xludf.dummyfunction("""COMPUTED_VALUE"""),"2:7-10")</f>
        <v>2:7-10</v>
      </c>
    </row>
    <row r="22" customFormat="false" ht="15.75" hidden="false" customHeight="false" outlineLevel="0" collapsed="false">
      <c r="A22" s="6" t="n">
        <f aca="false">IFERROR(__xludf.dummyfunction("""COMPUTED_VALUE"""),12267)</f>
        <v>12267</v>
      </c>
      <c r="B22" s="6" t="str">
        <f aca="false">IFERROR(__xludf.dummyfunction("""COMPUTED_VALUE"""),"FÍSICA I")</f>
        <v>FÍSICA I</v>
      </c>
      <c r="C22" s="11" t="str">
        <f aca="false">IFERROR(__xludf.dummyfunction("""COMPUTED_VALUE"""),"3:7-10")</f>
        <v>3:7-10</v>
      </c>
    </row>
    <row r="23" customFormat="false" ht="15.75" hidden="false" customHeight="false" outlineLevel="0" collapsed="false">
      <c r="A23" s="6" t="n">
        <f aca="false">IFERROR(__xludf.dummyfunction("""COMPUTED_VALUE"""),12268)</f>
        <v>12268</v>
      </c>
      <c r="B23" s="6" t="str">
        <f aca="false">IFERROR(__xludf.dummyfunction("""COMPUTED_VALUE"""),"FÍSICA I")</f>
        <v>FÍSICA I</v>
      </c>
      <c r="C23" s="11" t="str">
        <f aca="false">IFERROR(__xludf.dummyfunction("""COMPUTED_VALUE"""),"1:7-9")</f>
        <v>1:7-9</v>
      </c>
    </row>
    <row r="24" customFormat="false" ht="15.75" hidden="false" customHeight="false" outlineLevel="0" collapsed="false">
      <c r="A24" s="6" t="n">
        <f aca="false">IFERROR(__xludf.dummyfunction("""COMPUTED_VALUE"""),12559)</f>
        <v>12559</v>
      </c>
      <c r="B24" s="6" t="str">
        <f aca="false">IFERROR(__xludf.dummyfunction("""COMPUTED_VALUE"""),"FÍSICA I")</f>
        <v>FÍSICA I</v>
      </c>
      <c r="C24" s="11" t="str">
        <f aca="false">IFERROR(__xludf.dummyfunction("""COMPUTED_VALUE"""),"2:7-9")</f>
        <v>2:7-9</v>
      </c>
    </row>
    <row r="25" customFormat="false" ht="15.75" hidden="false" customHeight="false" outlineLevel="0" collapsed="false">
      <c r="A25" s="6" t="n">
        <f aca="false">IFERROR(__xludf.dummyfunction("""COMPUTED_VALUE"""),12269)</f>
        <v>12269</v>
      </c>
      <c r="B25" s="6" t="str">
        <f aca="false">IFERROR(__xludf.dummyfunction("""COMPUTED_VALUE"""),"FÍSICA I")</f>
        <v>FÍSICA I</v>
      </c>
      <c r="C25" s="11" t="str">
        <f aca="false">IFERROR(__xludf.dummyfunction("""COMPUTED_VALUE"""),"3:7-9")</f>
        <v>3:7-9</v>
      </c>
    </row>
    <row r="26" customFormat="false" ht="15.75" hidden="false" customHeight="false" outlineLevel="0" collapsed="false">
      <c r="A26" s="6" t="n">
        <f aca="false">IFERROR(__xludf.dummyfunction("""COMPUTED_VALUE"""),12270)</f>
        <v>12270</v>
      </c>
      <c r="B26" s="6" t="str">
        <f aca="false">IFERROR(__xludf.dummyfunction("""COMPUTED_VALUE"""),"FÍSICA I")</f>
        <v>FÍSICA I</v>
      </c>
      <c r="C26" s="11" t="str">
        <f aca="false">IFERROR(__xludf.dummyfunction("""COMPUTED_VALUE"""),"4:7-8")</f>
        <v>4:7-8</v>
      </c>
    </row>
    <row r="27" customFormat="false" ht="15.75" hidden="false" customHeight="false" outlineLevel="0" collapsed="false">
      <c r="A27" s="6" t="n">
        <f aca="false">IFERROR(__xludf.dummyfunction("""COMPUTED_VALUE"""),12560)</f>
        <v>12560</v>
      </c>
      <c r="B27" s="6" t="str">
        <f aca="false">IFERROR(__xludf.dummyfunction("""COMPUTED_VALUE"""),"FÍSICA I")</f>
        <v>FÍSICA I</v>
      </c>
      <c r="C27" s="11" t="str">
        <f aca="false">IFERROR(__xludf.dummyfunction("""COMPUTED_VALUE"""),"2:7-9")</f>
        <v>2:7-9</v>
      </c>
    </row>
    <row r="28" customFormat="false" ht="15.75" hidden="false" customHeight="false" outlineLevel="0" collapsed="false">
      <c r="A28" s="6" t="n">
        <f aca="false">IFERROR(__xludf.dummyfunction("""COMPUTED_VALUE"""),12271)</f>
        <v>12271</v>
      </c>
      <c r="B28" s="6" t="str">
        <f aca="false">IFERROR(__xludf.dummyfunction("""COMPUTED_VALUE"""),"FÍSICA I")</f>
        <v>FÍSICA I</v>
      </c>
      <c r="C28" s="11" t="str">
        <f aca="false">IFERROR(__xludf.dummyfunction("""COMPUTED_VALUE"""),"5:7-8")</f>
        <v>5:7-8</v>
      </c>
    </row>
    <row r="29" customFormat="false" ht="15.75" hidden="false" customHeight="false" outlineLevel="0" collapsed="false">
      <c r="A29" s="6" t="n">
        <f aca="false">IFERROR(__xludf.dummyfunction("""COMPUTED_VALUE"""),12272)</f>
        <v>12272</v>
      </c>
      <c r="B29" s="6" t="str">
        <f aca="false">IFERROR(__xludf.dummyfunction("""COMPUTED_VALUE"""),"FÍSICA I")</f>
        <v>FÍSICA I</v>
      </c>
      <c r="C29" s="11" t="str">
        <f aca="false">IFERROR(__xludf.dummyfunction("""COMPUTED_VALUE"""),"2:7-9")</f>
        <v>2:7-9</v>
      </c>
    </row>
    <row r="30" customFormat="false" ht="15.75" hidden="false" customHeight="false" outlineLevel="0" collapsed="false">
      <c r="A30" s="6" t="n">
        <f aca="false">IFERROR(__xludf.dummyfunction("""COMPUTED_VALUE"""),12561)</f>
        <v>12561</v>
      </c>
      <c r="B30" s="6" t="str">
        <f aca="false">IFERROR(__xludf.dummyfunction("""COMPUTED_VALUE"""),"FÍSICA I")</f>
        <v>FÍSICA I</v>
      </c>
      <c r="C30" s="11" t="str">
        <f aca="false">IFERROR(__xludf.dummyfunction("""COMPUTED_VALUE"""),"5:7-9")</f>
        <v>5:7-9</v>
      </c>
    </row>
    <row r="31" customFormat="false" ht="15.75" hidden="false" customHeight="false" outlineLevel="0" collapsed="false">
      <c r="A31" s="6" t="n">
        <f aca="false">IFERROR(__xludf.dummyfunction("""COMPUTED_VALUE"""),12273)</f>
        <v>12273</v>
      </c>
      <c r="B31" s="6" t="str">
        <f aca="false">IFERROR(__xludf.dummyfunction("""COMPUTED_VALUE"""),"FÍSICA I")</f>
        <v>FÍSICA I</v>
      </c>
      <c r="C31" s="11" t="str">
        <f aca="false">IFERROR(__xludf.dummyfunction("""COMPUTED_VALUE"""),"3:11-19")</f>
        <v>3:11-19</v>
      </c>
    </row>
    <row r="32" customFormat="false" ht="15.75" hidden="false" customHeight="false" outlineLevel="0" collapsed="false">
      <c r="A32" s="6" t="n">
        <f aca="false">IFERROR(__xludf.dummyfunction("""COMPUTED_VALUE"""),12274)</f>
        <v>12274</v>
      </c>
      <c r="B32" s="6" t="str">
        <f aca="false">IFERROR(__xludf.dummyfunction("""COMPUTED_VALUE"""),"FÍSICA I")</f>
        <v>FÍSICA I</v>
      </c>
      <c r="C32" s="11" t="str">
        <f aca="false">IFERROR(__xludf.dummyfunction("""COMPUTED_VALUE"""),"1:7-10")</f>
        <v>1:7-10</v>
      </c>
    </row>
    <row r="33" customFormat="false" ht="15.75" hidden="false" customHeight="false" outlineLevel="0" collapsed="false">
      <c r="A33" s="6" t="n">
        <f aca="false">IFERROR(__xludf.dummyfunction("""COMPUTED_VALUE"""),12562)</f>
        <v>12562</v>
      </c>
      <c r="B33" s="6" t="str">
        <f aca="false">IFERROR(__xludf.dummyfunction("""COMPUTED_VALUE"""),"FÍSICA I")</f>
        <v>FÍSICA I</v>
      </c>
      <c r="C33" s="11" t="str">
        <f aca="false">IFERROR(__xludf.dummyfunction("""COMPUTED_VALUE"""),"2:7-10")</f>
        <v>2:7-10</v>
      </c>
    </row>
    <row r="34" customFormat="false" ht="15.75" hidden="false" customHeight="false" outlineLevel="0" collapsed="false">
      <c r="A34" s="6" t="n">
        <f aca="false">IFERROR(__xludf.dummyfunction("""COMPUTED_VALUE"""),12275)</f>
        <v>12275</v>
      </c>
      <c r="B34" s="6" t="str">
        <f aca="false">IFERROR(__xludf.dummyfunction("""COMPUTED_VALUE"""),"FÍSICA I")</f>
        <v>FÍSICA I</v>
      </c>
      <c r="C34" s="11" t="str">
        <f aca="false">IFERROR(__xludf.dummyfunction("""COMPUTED_VALUE"""),"3:7-10")</f>
        <v>3:7-10</v>
      </c>
    </row>
    <row r="35" customFormat="false" ht="15.75" hidden="false" customHeight="false" outlineLevel="0" collapsed="false">
      <c r="A35" s="6" t="n">
        <f aca="false">IFERROR(__xludf.dummyfunction("""COMPUTED_VALUE"""),12276)</f>
        <v>12276</v>
      </c>
      <c r="B35" s="6" t="str">
        <f aca="false">IFERROR(__xludf.dummyfunction("""COMPUTED_VALUE"""),"FÍSICA I")</f>
        <v>FÍSICA I</v>
      </c>
      <c r="C35" s="11" t="str">
        <f aca="false">IFERROR(__xludf.dummyfunction("""COMPUTED_VALUE"""),"4:7-8")</f>
        <v>4:7-8</v>
      </c>
    </row>
    <row r="36" customFormat="false" ht="15.75" hidden="false" customHeight="false" outlineLevel="0" collapsed="false">
      <c r="A36" s="6" t="n">
        <f aca="false">IFERROR(__xludf.dummyfunction("""COMPUTED_VALUE"""),12563)</f>
        <v>12563</v>
      </c>
      <c r="B36" s="6" t="str">
        <f aca="false">IFERROR(__xludf.dummyfunction("""COMPUTED_VALUE"""),"FÍSICA I")</f>
        <v>FÍSICA I</v>
      </c>
      <c r="C36" s="11" t="str">
        <f aca="false">IFERROR(__xludf.dummyfunction("""COMPUTED_VALUE"""),"2:7-10")</f>
        <v>2:7-10</v>
      </c>
    </row>
    <row r="37" customFormat="false" ht="15.75" hidden="false" customHeight="false" outlineLevel="0" collapsed="false">
      <c r="A37" s="6" t="n">
        <f aca="false">IFERROR(__xludf.dummyfunction("""COMPUTED_VALUE"""),12277)</f>
        <v>12277</v>
      </c>
      <c r="B37" s="6" t="str">
        <f aca="false">IFERROR(__xludf.dummyfunction("""COMPUTED_VALUE"""),"FÍSICA I")</f>
        <v>FÍSICA I</v>
      </c>
      <c r="C37" s="11" t="str">
        <f aca="false">IFERROR(__xludf.dummyfunction("""COMPUTED_VALUE"""),"5:7-8")</f>
        <v>5:7-8</v>
      </c>
    </row>
    <row r="38" customFormat="false" ht="15.75" hidden="false" customHeight="false" outlineLevel="0" collapsed="false">
      <c r="A38" s="6" t="n">
        <f aca="false">IFERROR(__xludf.dummyfunction("""COMPUTED_VALUE"""),12278)</f>
        <v>12278</v>
      </c>
      <c r="B38" s="6" t="str">
        <f aca="false">IFERROR(__xludf.dummyfunction("""COMPUTED_VALUE"""),"FÍSICA I")</f>
        <v>FÍSICA I</v>
      </c>
      <c r="C38" s="11" t="str">
        <f aca="false">IFERROR(__xludf.dummyfunction("""COMPUTED_VALUE"""),"2:7-10")</f>
        <v>2:7-10</v>
      </c>
    </row>
    <row r="39" customFormat="false" ht="15.75" hidden="false" customHeight="false" outlineLevel="0" collapsed="false">
      <c r="A39" s="6" t="n">
        <f aca="false">IFERROR(__xludf.dummyfunction("""COMPUTED_VALUE"""),12564)</f>
        <v>12564</v>
      </c>
      <c r="B39" s="6" t="str">
        <f aca="false">IFERROR(__xludf.dummyfunction("""COMPUTED_VALUE"""),"FÍSICA I")</f>
        <v>FÍSICA I</v>
      </c>
      <c r="C39" s="11" t="str">
        <f aca="false">IFERROR(__xludf.dummyfunction("""COMPUTED_VALUE"""),"5:7-10")</f>
        <v>5:7-10</v>
      </c>
    </row>
    <row r="40" customFormat="false" ht="15.75" hidden="false" customHeight="false" outlineLevel="0" collapsed="false">
      <c r="A40" s="6" t="n">
        <f aca="false">IFERROR(__xludf.dummyfunction("""COMPUTED_VALUE"""),12279)</f>
        <v>12279</v>
      </c>
      <c r="B40" s="6" t="str">
        <f aca="false">IFERROR(__xludf.dummyfunction("""COMPUTED_VALUE"""),"FÍSICA I")</f>
        <v>FÍSICA I</v>
      </c>
      <c r="C40" s="11" t="str">
        <f aca="false">IFERROR(__xludf.dummyfunction("""COMPUTED_VALUE"""),"3:11-20")</f>
        <v>3:11-20</v>
      </c>
    </row>
    <row r="41" customFormat="false" ht="15.75" hidden="false" customHeight="false" outlineLevel="0" collapsed="false">
      <c r="A41" s="6" t="n">
        <f aca="false">IFERROR(__xludf.dummyfunction("""COMPUTED_VALUE"""),12280)</f>
        <v>12280</v>
      </c>
      <c r="B41" s="6" t="str">
        <f aca="false">IFERROR(__xludf.dummyfunction("""COMPUTED_VALUE"""),"FÍSICA I")</f>
        <v>FÍSICA I</v>
      </c>
      <c r="C41" s="11" t="str">
        <f aca="false">IFERROR(__xludf.dummyfunction("""COMPUTED_VALUE"""),"1:7-11")</f>
        <v>1:7-11</v>
      </c>
    </row>
    <row r="42" customFormat="false" ht="15.75" hidden="false" customHeight="false" outlineLevel="0" collapsed="false">
      <c r="A42" s="6" t="n">
        <f aca="false">IFERROR(__xludf.dummyfunction("""COMPUTED_VALUE"""),12565)</f>
        <v>12565</v>
      </c>
      <c r="B42" s="6" t="str">
        <f aca="false">IFERROR(__xludf.dummyfunction("""COMPUTED_VALUE"""),"FÍSICA I")</f>
        <v>FÍSICA I</v>
      </c>
      <c r="C42" s="11" t="str">
        <f aca="false">IFERROR(__xludf.dummyfunction("""COMPUTED_VALUE"""),"2:7-11")</f>
        <v>2:7-11</v>
      </c>
    </row>
    <row r="43" customFormat="false" ht="15.75" hidden="false" customHeight="false" outlineLevel="0" collapsed="false">
      <c r="A43" s="6" t="n">
        <f aca="false">IFERROR(__xludf.dummyfunction("""COMPUTED_VALUE"""),12281)</f>
        <v>12281</v>
      </c>
      <c r="B43" s="6" t="str">
        <f aca="false">IFERROR(__xludf.dummyfunction("""COMPUTED_VALUE"""),"FÍSICA I")</f>
        <v>FÍSICA I</v>
      </c>
      <c r="C43" s="11" t="str">
        <f aca="false">IFERROR(__xludf.dummyfunction("""COMPUTED_VALUE"""),"3:7-11")</f>
        <v>3:7-11</v>
      </c>
    </row>
    <row r="44" customFormat="false" ht="15.75" hidden="false" customHeight="false" outlineLevel="0" collapsed="false">
      <c r="A44" s="6" t="n">
        <f aca="false">IFERROR(__xludf.dummyfunction("""COMPUTED_VALUE"""),12282)</f>
        <v>12282</v>
      </c>
      <c r="B44" s="6" t="str">
        <f aca="false">IFERROR(__xludf.dummyfunction("""COMPUTED_VALUE"""),"FÍSICA I")</f>
        <v>FÍSICA I</v>
      </c>
      <c r="C44" s="11" t="str">
        <f aca="false">IFERROR(__xludf.dummyfunction("""COMPUTED_VALUE"""),"1:7-10")</f>
        <v>1:7-10</v>
      </c>
    </row>
    <row r="45" customFormat="false" ht="15.75" hidden="false" customHeight="false" outlineLevel="0" collapsed="false">
      <c r="A45" s="6" t="n">
        <f aca="false">IFERROR(__xludf.dummyfunction("""COMPUTED_VALUE"""),12567)</f>
        <v>12567</v>
      </c>
      <c r="B45" s="6" t="str">
        <f aca="false">IFERROR(__xludf.dummyfunction("""COMPUTED_VALUE"""),"FÍSICA I")</f>
        <v>FÍSICA I</v>
      </c>
      <c r="C45" s="11" t="str">
        <f aca="false">IFERROR(__xludf.dummyfunction("""COMPUTED_VALUE"""),"2:7-10")</f>
        <v>2:7-10</v>
      </c>
    </row>
    <row r="46" customFormat="false" ht="15.75" hidden="false" customHeight="false" outlineLevel="0" collapsed="false">
      <c r="A46" s="6" t="n">
        <f aca="false">IFERROR(__xludf.dummyfunction("""COMPUTED_VALUE"""),12283)</f>
        <v>12283</v>
      </c>
      <c r="B46" s="6" t="str">
        <f aca="false">IFERROR(__xludf.dummyfunction("""COMPUTED_VALUE"""),"FÍSICA I")</f>
        <v>FÍSICA I</v>
      </c>
      <c r="C46" s="11" t="str">
        <f aca="false">IFERROR(__xludf.dummyfunction("""COMPUTED_VALUE"""),"3:7-10")</f>
        <v>3:7-10</v>
      </c>
    </row>
    <row r="47" customFormat="false" ht="15.75" hidden="false" customHeight="false" outlineLevel="0" collapsed="false">
      <c r="A47" s="6" t="n">
        <f aca="false">IFERROR(__xludf.dummyfunction("""COMPUTED_VALUE"""),12284)</f>
        <v>12284</v>
      </c>
      <c r="B47" s="6" t="str">
        <f aca="false">IFERROR(__xludf.dummyfunction("""COMPUTED_VALUE"""),"FÍSICA I")</f>
        <v>FÍSICA I</v>
      </c>
      <c r="C47" s="11" t="str">
        <f aca="false">IFERROR(__xludf.dummyfunction("""COMPUTED_VALUE"""),"4:7-8")</f>
        <v>4:7-8</v>
      </c>
    </row>
    <row r="48" customFormat="false" ht="15.75" hidden="false" customHeight="false" outlineLevel="0" collapsed="false">
      <c r="A48" s="6" t="n">
        <f aca="false">IFERROR(__xludf.dummyfunction("""COMPUTED_VALUE"""),12569)</f>
        <v>12569</v>
      </c>
      <c r="B48" s="6" t="str">
        <f aca="false">IFERROR(__xludf.dummyfunction("""COMPUTED_VALUE"""),"FÍSICA I")</f>
        <v>FÍSICA I</v>
      </c>
      <c r="C48" s="11" t="str">
        <f aca="false">IFERROR(__xludf.dummyfunction("""COMPUTED_VALUE"""),"2:7-10")</f>
        <v>2:7-10</v>
      </c>
    </row>
    <row r="49" customFormat="false" ht="15.75" hidden="false" customHeight="false" outlineLevel="0" collapsed="false">
      <c r="A49" s="6" t="n">
        <f aca="false">IFERROR(__xludf.dummyfunction("""COMPUTED_VALUE"""),12285)</f>
        <v>12285</v>
      </c>
      <c r="B49" s="6" t="str">
        <f aca="false">IFERROR(__xludf.dummyfunction("""COMPUTED_VALUE"""),"FÍSICA I")</f>
        <v>FÍSICA I</v>
      </c>
      <c r="C49" s="11" t="str">
        <f aca="false">IFERROR(__xludf.dummyfunction("""COMPUTED_VALUE"""),"5:7-8")</f>
        <v>5:7-8</v>
      </c>
    </row>
    <row r="50" customFormat="false" ht="15.75" hidden="false" customHeight="false" outlineLevel="0" collapsed="false">
      <c r="A50" s="6" t="n">
        <f aca="false">IFERROR(__xludf.dummyfunction("""COMPUTED_VALUE"""),12286)</f>
        <v>12286</v>
      </c>
      <c r="B50" s="6" t="str">
        <f aca="false">IFERROR(__xludf.dummyfunction("""COMPUTED_VALUE"""),"FÍSICA I")</f>
        <v>FÍSICA I</v>
      </c>
      <c r="C50" s="11" t="str">
        <f aca="false">IFERROR(__xludf.dummyfunction("""COMPUTED_VALUE"""),"2:7-10")</f>
        <v>2:7-10</v>
      </c>
    </row>
    <row r="51" customFormat="false" ht="15.75" hidden="false" customHeight="false" outlineLevel="0" collapsed="false">
      <c r="A51" s="6" t="n">
        <f aca="false">IFERROR(__xludf.dummyfunction("""COMPUTED_VALUE"""),12571)</f>
        <v>12571</v>
      </c>
      <c r="B51" s="6" t="str">
        <f aca="false">IFERROR(__xludf.dummyfunction("""COMPUTED_VALUE"""),"FÍSICA I")</f>
        <v>FÍSICA I</v>
      </c>
      <c r="C51" s="11" t="str">
        <f aca="false">IFERROR(__xludf.dummyfunction("""COMPUTED_VALUE"""),"5:7-10")</f>
        <v>5:7-10</v>
      </c>
    </row>
    <row r="52" customFormat="false" ht="15.75" hidden="false" customHeight="false" outlineLevel="0" collapsed="false">
      <c r="A52" s="6" t="n">
        <f aca="false">IFERROR(__xludf.dummyfunction("""COMPUTED_VALUE"""),12287)</f>
        <v>12287</v>
      </c>
      <c r="B52" s="6" t="str">
        <f aca="false">IFERROR(__xludf.dummyfunction("""COMPUTED_VALUE"""),"FÍSICA I")</f>
        <v>FÍSICA I</v>
      </c>
      <c r="C52" s="11" t="str">
        <f aca="false">IFERROR(__xludf.dummyfunction("""COMPUTED_VALUE"""),"3:4-1")</f>
        <v>3:4-1</v>
      </c>
    </row>
    <row r="53" customFormat="false" ht="15.75" hidden="false" customHeight="false" outlineLevel="0" collapsed="false">
      <c r="A53" s="6" t="n">
        <f aca="false">IFERROR(__xludf.dummyfunction("""COMPUTED_VALUE"""),12288)</f>
        <v>12288</v>
      </c>
      <c r="B53" s="6" t="str">
        <f aca="false">IFERROR(__xludf.dummyfunction("""COMPUTED_VALUE"""),"FÍSICA I")</f>
        <v>FÍSICA I</v>
      </c>
      <c r="C53" s="11" t="str">
        <f aca="false">IFERROR(__xludf.dummyfunction("""COMPUTED_VALUE"""),"1:7-11")</f>
        <v>1:7-11</v>
      </c>
    </row>
    <row r="54" customFormat="false" ht="15.75" hidden="false" customHeight="false" outlineLevel="0" collapsed="false">
      <c r="A54" s="6" t="n">
        <f aca="false">IFERROR(__xludf.dummyfunction("""COMPUTED_VALUE"""),12573)</f>
        <v>12573</v>
      </c>
      <c r="B54" s="6" t="str">
        <f aca="false">IFERROR(__xludf.dummyfunction("""COMPUTED_VALUE"""),"FÍSICA I")</f>
        <v>FÍSICA I</v>
      </c>
      <c r="C54" s="11" t="str">
        <f aca="false">IFERROR(__xludf.dummyfunction("""COMPUTED_VALUE"""),"2:7-11")</f>
        <v>2:7-11</v>
      </c>
    </row>
    <row r="55" customFormat="false" ht="15.75" hidden="false" customHeight="false" outlineLevel="0" collapsed="false">
      <c r="A55" s="6" t="n">
        <f aca="false">IFERROR(__xludf.dummyfunction("""COMPUTED_VALUE"""),12289)</f>
        <v>12289</v>
      </c>
      <c r="B55" s="6" t="str">
        <f aca="false">IFERROR(__xludf.dummyfunction("""COMPUTED_VALUE"""),"FÍSICA I")</f>
        <v>FÍSICA I</v>
      </c>
      <c r="C55" s="11" t="str">
        <f aca="false">IFERROR(__xludf.dummyfunction("""COMPUTED_VALUE"""),"3:7-11")</f>
        <v>3:7-11</v>
      </c>
    </row>
    <row r="56" customFormat="false" ht="15.75" hidden="false" customHeight="false" outlineLevel="0" collapsed="false">
      <c r="A56" s="6" t="n">
        <f aca="false">IFERROR(__xludf.dummyfunction("""COMPUTED_VALUE"""),12290)</f>
        <v>12290</v>
      </c>
      <c r="B56" s="6" t="str">
        <f aca="false">IFERROR(__xludf.dummyfunction("""COMPUTED_VALUE"""),"FÍSICA I")</f>
        <v>FÍSICA I</v>
      </c>
      <c r="C56" s="11" t="str">
        <f aca="false">IFERROR(__xludf.dummyfunction("""COMPUTED_VALUE"""),"4:7-8")</f>
        <v>4:7-8</v>
      </c>
    </row>
    <row r="57" customFormat="false" ht="15.75" hidden="false" customHeight="false" outlineLevel="0" collapsed="false">
      <c r="A57" s="6" t="n">
        <f aca="false">IFERROR(__xludf.dummyfunction("""COMPUTED_VALUE"""),12574)</f>
        <v>12574</v>
      </c>
      <c r="B57" s="6" t="str">
        <f aca="false">IFERROR(__xludf.dummyfunction("""COMPUTED_VALUE"""),"FÍSICA I")</f>
        <v>FÍSICA I</v>
      </c>
      <c r="C57" s="11" t="str">
        <f aca="false">IFERROR(__xludf.dummyfunction("""COMPUTED_VALUE"""),"2:7-11")</f>
        <v>2:7-11</v>
      </c>
    </row>
    <row r="58" customFormat="false" ht="15.75" hidden="false" customHeight="false" outlineLevel="0" collapsed="false">
      <c r="A58" s="6" t="n">
        <f aca="false">IFERROR(__xludf.dummyfunction("""COMPUTED_VALUE"""),12291)</f>
        <v>12291</v>
      </c>
      <c r="B58" s="6" t="str">
        <f aca="false">IFERROR(__xludf.dummyfunction("""COMPUTED_VALUE"""),"FÍSICA I")</f>
        <v>FÍSICA I</v>
      </c>
      <c r="C58" s="11" t="str">
        <f aca="false">IFERROR(__xludf.dummyfunction("""COMPUTED_VALUE"""),"5:7-8")</f>
        <v>5:7-8</v>
      </c>
    </row>
    <row r="59" customFormat="false" ht="15.75" hidden="false" customHeight="false" outlineLevel="0" collapsed="false">
      <c r="A59" s="6" t="n">
        <f aca="false">IFERROR(__xludf.dummyfunction("""COMPUTED_VALUE"""),12292)</f>
        <v>12292</v>
      </c>
      <c r="B59" s="6" t="str">
        <f aca="false">IFERROR(__xludf.dummyfunction("""COMPUTED_VALUE"""),"FÍSICA I")</f>
        <v>FÍSICA I</v>
      </c>
      <c r="C59" s="11" t="str">
        <f aca="false">IFERROR(__xludf.dummyfunction("""COMPUTED_VALUE"""),"2:7-11")</f>
        <v>2:7-11</v>
      </c>
    </row>
    <row r="60" customFormat="false" ht="15.75" hidden="false" customHeight="false" outlineLevel="0" collapsed="false">
      <c r="A60" s="6" t="n">
        <f aca="false">IFERROR(__xludf.dummyfunction("""COMPUTED_VALUE"""),12575)</f>
        <v>12575</v>
      </c>
      <c r="B60" s="6" t="str">
        <f aca="false">IFERROR(__xludf.dummyfunction("""COMPUTED_VALUE"""),"FÍSICA I")</f>
        <v>FÍSICA I</v>
      </c>
      <c r="C60" s="11" t="str">
        <f aca="false">IFERROR(__xludf.dummyfunction("""COMPUTED_VALUE"""),"5:7-11")</f>
        <v>5:7-11</v>
      </c>
    </row>
    <row r="61" customFormat="false" ht="15.75" hidden="false" customHeight="false" outlineLevel="0" collapsed="false">
      <c r="A61" s="6" t="n">
        <f aca="false">IFERROR(__xludf.dummyfunction("""COMPUTED_VALUE"""),12293)</f>
        <v>12293</v>
      </c>
      <c r="B61" s="6" t="str">
        <f aca="false">IFERROR(__xludf.dummyfunction("""COMPUTED_VALUE"""),"FÍSICA I")</f>
        <v>FÍSICA I</v>
      </c>
      <c r="C61" s="11" t="str">
        <f aca="false">IFERROR(__xludf.dummyfunction("""COMPUTED_VALUE"""),"3:4-2")</f>
        <v>3:4-2</v>
      </c>
    </row>
    <row r="62" customFormat="false" ht="15.75" hidden="false" customHeight="false" outlineLevel="0" collapsed="false">
      <c r="A62" s="6" t="n">
        <f aca="false">IFERROR(__xludf.dummyfunction("""COMPUTED_VALUE"""),12294)</f>
        <v>12294</v>
      </c>
      <c r="B62" s="6" t="str">
        <f aca="false">IFERROR(__xludf.dummyfunction("""COMPUTED_VALUE"""),"FÍSICA I")</f>
        <v>FÍSICA I</v>
      </c>
      <c r="C62" s="11" t="str">
        <f aca="false">IFERROR(__xludf.dummyfunction("""COMPUTED_VALUE"""),"1:7-12")</f>
        <v>1:7-12</v>
      </c>
    </row>
    <row r="63" customFormat="false" ht="15.75" hidden="false" customHeight="false" outlineLevel="0" collapsed="false">
      <c r="A63" s="6" t="n">
        <f aca="false">IFERROR(__xludf.dummyfunction("""COMPUTED_VALUE"""),12576)</f>
        <v>12576</v>
      </c>
      <c r="B63" s="6" t="str">
        <f aca="false">IFERROR(__xludf.dummyfunction("""COMPUTED_VALUE"""),"FÍSICA I")</f>
        <v>FÍSICA I</v>
      </c>
      <c r="C63" s="11" t="str">
        <f aca="false">IFERROR(__xludf.dummyfunction("""COMPUTED_VALUE"""),"2:7-12")</f>
        <v>2:7-12</v>
      </c>
    </row>
    <row r="64" customFormat="false" ht="15.75" hidden="false" customHeight="false" outlineLevel="0" collapsed="false">
      <c r="A64" s="6" t="n">
        <f aca="false">IFERROR(__xludf.dummyfunction("""COMPUTED_VALUE"""),12295)</f>
        <v>12295</v>
      </c>
      <c r="B64" s="6" t="str">
        <f aca="false">IFERROR(__xludf.dummyfunction("""COMPUTED_VALUE"""),"FÍSICA I")</f>
        <v>FÍSICA I</v>
      </c>
      <c r="C64" s="11" t="str">
        <f aca="false">IFERROR(__xludf.dummyfunction("""COMPUTED_VALUE"""),"3:7-12")</f>
        <v>3:7-12</v>
      </c>
    </row>
    <row r="65" customFormat="false" ht="15.75" hidden="false" customHeight="false" outlineLevel="0" collapsed="false">
      <c r="A65" s="6" t="n">
        <f aca="false">IFERROR(__xludf.dummyfunction("""COMPUTED_VALUE"""),12296)</f>
        <v>12296</v>
      </c>
      <c r="B65" s="6" t="str">
        <f aca="false">IFERROR(__xludf.dummyfunction("""COMPUTED_VALUE"""),"FÍSICA I")</f>
        <v>FÍSICA I</v>
      </c>
      <c r="C65" s="11" t="str">
        <f aca="false">IFERROR(__xludf.dummyfunction("""COMPUTED_VALUE"""),"1:7-11")</f>
        <v>1:7-11</v>
      </c>
    </row>
    <row r="66" customFormat="false" ht="15.75" hidden="false" customHeight="false" outlineLevel="0" collapsed="false">
      <c r="A66" s="6" t="n">
        <f aca="false">IFERROR(__xludf.dummyfunction("""COMPUTED_VALUE"""),12577)</f>
        <v>12577</v>
      </c>
      <c r="B66" s="6" t="str">
        <f aca="false">IFERROR(__xludf.dummyfunction("""COMPUTED_VALUE"""),"FÍSICA I")</f>
        <v>FÍSICA I</v>
      </c>
      <c r="C66" s="11" t="str">
        <f aca="false">IFERROR(__xludf.dummyfunction("""COMPUTED_VALUE"""),"2:7-11")</f>
        <v>2:7-11</v>
      </c>
    </row>
    <row r="67" customFormat="false" ht="15.75" hidden="false" customHeight="false" outlineLevel="0" collapsed="false">
      <c r="A67" s="6" t="n">
        <f aca="false">IFERROR(__xludf.dummyfunction("""COMPUTED_VALUE"""),12297)</f>
        <v>12297</v>
      </c>
      <c r="B67" s="6" t="str">
        <f aca="false">IFERROR(__xludf.dummyfunction("""COMPUTED_VALUE"""),"FÍSICA I")</f>
        <v>FÍSICA I</v>
      </c>
      <c r="C67" s="11" t="str">
        <f aca="false">IFERROR(__xludf.dummyfunction("""COMPUTED_VALUE"""),"3:7-11")</f>
        <v>3:7-11</v>
      </c>
    </row>
    <row r="68" customFormat="false" ht="15.75" hidden="false" customHeight="false" outlineLevel="0" collapsed="false">
      <c r="A68" s="6" t="n">
        <f aca="false">IFERROR(__xludf.dummyfunction("""COMPUTED_VALUE"""),12298)</f>
        <v>12298</v>
      </c>
      <c r="B68" s="6" t="str">
        <f aca="false">IFERROR(__xludf.dummyfunction("""COMPUTED_VALUE"""),"FÍSICA I")</f>
        <v>FÍSICA I</v>
      </c>
      <c r="C68" s="11" t="str">
        <f aca="false">IFERROR(__xludf.dummyfunction("""COMPUTED_VALUE"""),"4:7-8")</f>
        <v>4:7-8</v>
      </c>
    </row>
    <row r="69" customFormat="false" ht="15.75" hidden="false" customHeight="false" outlineLevel="0" collapsed="false">
      <c r="A69" s="6" t="n">
        <f aca="false">IFERROR(__xludf.dummyfunction("""COMPUTED_VALUE"""),12578)</f>
        <v>12578</v>
      </c>
      <c r="B69" s="6" t="str">
        <f aca="false">IFERROR(__xludf.dummyfunction("""COMPUTED_VALUE"""),"FÍSICA I")</f>
        <v>FÍSICA I</v>
      </c>
      <c r="C69" s="11" t="str">
        <f aca="false">IFERROR(__xludf.dummyfunction("""COMPUTED_VALUE"""),"2:7-11")</f>
        <v>2:7-11</v>
      </c>
    </row>
    <row r="70" customFormat="false" ht="15.75" hidden="false" customHeight="false" outlineLevel="0" collapsed="false">
      <c r="A70" s="6" t="n">
        <f aca="false">IFERROR(__xludf.dummyfunction("""COMPUTED_VALUE"""),12299)</f>
        <v>12299</v>
      </c>
      <c r="B70" s="6" t="str">
        <f aca="false">IFERROR(__xludf.dummyfunction("""COMPUTED_VALUE"""),"FÍSICA I")</f>
        <v>FÍSICA I</v>
      </c>
      <c r="C70" s="11" t="str">
        <f aca="false">IFERROR(__xludf.dummyfunction("""COMPUTED_VALUE"""),"5:7-8")</f>
        <v>5:7-8</v>
      </c>
    </row>
    <row r="71" customFormat="false" ht="15.75" hidden="false" customHeight="false" outlineLevel="0" collapsed="false">
      <c r="A71" s="6" t="n">
        <f aca="false">IFERROR(__xludf.dummyfunction("""COMPUTED_VALUE"""),12300)</f>
        <v>12300</v>
      </c>
      <c r="B71" s="6" t="str">
        <f aca="false">IFERROR(__xludf.dummyfunction("""COMPUTED_VALUE"""),"FÍSICA I")</f>
        <v>FÍSICA I</v>
      </c>
      <c r="C71" s="11" t="str">
        <f aca="false">IFERROR(__xludf.dummyfunction("""COMPUTED_VALUE"""),"2:7-11")</f>
        <v>2:7-11</v>
      </c>
    </row>
    <row r="72" customFormat="false" ht="15.75" hidden="false" customHeight="false" outlineLevel="0" collapsed="false">
      <c r="A72" s="6" t="n">
        <f aca="false">IFERROR(__xludf.dummyfunction("""COMPUTED_VALUE"""),12579)</f>
        <v>12579</v>
      </c>
      <c r="B72" s="6" t="str">
        <f aca="false">IFERROR(__xludf.dummyfunction("""COMPUTED_VALUE"""),"FÍSICA I")</f>
        <v>FÍSICA I</v>
      </c>
      <c r="C72" s="11" t="str">
        <f aca="false">IFERROR(__xludf.dummyfunction("""COMPUTED_VALUE"""),"5:7-11")</f>
        <v>5:7-11</v>
      </c>
    </row>
    <row r="73" customFormat="false" ht="15.75" hidden="false" customHeight="false" outlineLevel="0" collapsed="false">
      <c r="A73" s="6" t="n">
        <f aca="false">IFERROR(__xludf.dummyfunction("""COMPUTED_VALUE"""),12301)</f>
        <v>12301</v>
      </c>
      <c r="B73" s="6" t="str">
        <f aca="false">IFERROR(__xludf.dummyfunction("""COMPUTED_VALUE"""),"FÍSICA I")</f>
        <v>FÍSICA I</v>
      </c>
      <c r="C73" s="11" t="str">
        <f aca="false">IFERROR(__xludf.dummyfunction("""COMPUTED_VALUE"""),"3:8-13")</f>
        <v>3:8-13</v>
      </c>
    </row>
    <row r="74" customFormat="false" ht="15.75" hidden="false" customHeight="false" outlineLevel="0" collapsed="false">
      <c r="A74" s="6" t="n">
        <f aca="false">IFERROR(__xludf.dummyfunction("""COMPUTED_VALUE"""),12302)</f>
        <v>12302</v>
      </c>
      <c r="B74" s="6" t="str">
        <f aca="false">IFERROR(__xludf.dummyfunction("""COMPUTED_VALUE"""),"FÍSICA I")</f>
        <v>FÍSICA I</v>
      </c>
      <c r="C74" s="11" t="str">
        <f aca="false">IFERROR(__xludf.dummyfunction("""COMPUTED_VALUE"""),"1:7-12")</f>
        <v>1:7-12</v>
      </c>
    </row>
    <row r="75" customFormat="false" ht="15.75" hidden="false" customHeight="false" outlineLevel="0" collapsed="false">
      <c r="A75" s="6" t="n">
        <f aca="false">IFERROR(__xludf.dummyfunction("""COMPUTED_VALUE"""),12580)</f>
        <v>12580</v>
      </c>
      <c r="B75" s="6" t="str">
        <f aca="false">IFERROR(__xludf.dummyfunction("""COMPUTED_VALUE"""),"FÍSICA I")</f>
        <v>FÍSICA I</v>
      </c>
      <c r="C75" s="11" t="str">
        <f aca="false">IFERROR(__xludf.dummyfunction("""COMPUTED_VALUE"""),"2:7-12")</f>
        <v>2:7-12</v>
      </c>
    </row>
    <row r="76" customFormat="false" ht="15.75" hidden="false" customHeight="false" outlineLevel="0" collapsed="false">
      <c r="A76" s="6" t="n">
        <f aca="false">IFERROR(__xludf.dummyfunction("""COMPUTED_VALUE"""),12303)</f>
        <v>12303</v>
      </c>
      <c r="B76" s="6" t="str">
        <f aca="false">IFERROR(__xludf.dummyfunction("""COMPUTED_VALUE"""),"FÍSICA I")</f>
        <v>FÍSICA I</v>
      </c>
      <c r="C76" s="11" t="str">
        <f aca="false">IFERROR(__xludf.dummyfunction("""COMPUTED_VALUE"""),"3:7-12")</f>
        <v>3:7-12</v>
      </c>
    </row>
    <row r="77" customFormat="false" ht="15.75" hidden="false" customHeight="false" outlineLevel="0" collapsed="false">
      <c r="A77" s="6" t="n">
        <f aca="false">IFERROR(__xludf.dummyfunction("""COMPUTED_VALUE"""),12304)</f>
        <v>12304</v>
      </c>
      <c r="B77" s="6" t="str">
        <f aca="false">IFERROR(__xludf.dummyfunction("""COMPUTED_VALUE"""),"FÍSICA I")</f>
        <v>FÍSICA I</v>
      </c>
      <c r="C77" s="11" t="str">
        <f aca="false">IFERROR(__xludf.dummyfunction("""COMPUTED_VALUE"""),"4:7-8")</f>
        <v>4:7-8</v>
      </c>
    </row>
    <row r="78" customFormat="false" ht="15.75" hidden="false" customHeight="false" outlineLevel="0" collapsed="false">
      <c r="A78" s="6" t="n">
        <f aca="false">IFERROR(__xludf.dummyfunction("""COMPUTED_VALUE"""),12581)</f>
        <v>12581</v>
      </c>
      <c r="B78" s="6" t="str">
        <f aca="false">IFERROR(__xludf.dummyfunction("""COMPUTED_VALUE"""),"FÍSICA I")</f>
        <v>FÍSICA I</v>
      </c>
      <c r="C78" s="11" t="str">
        <f aca="false">IFERROR(__xludf.dummyfunction("""COMPUTED_VALUE"""),"2:7-12")</f>
        <v>2:7-12</v>
      </c>
    </row>
    <row r="79" customFormat="false" ht="15.75" hidden="false" customHeight="false" outlineLevel="0" collapsed="false">
      <c r="A79" s="6" t="n">
        <f aca="false">IFERROR(__xludf.dummyfunction("""COMPUTED_VALUE"""),12305)</f>
        <v>12305</v>
      </c>
      <c r="B79" s="6" t="str">
        <f aca="false">IFERROR(__xludf.dummyfunction("""COMPUTED_VALUE"""),"FÍSICA I")</f>
        <v>FÍSICA I</v>
      </c>
      <c r="C79" s="11" t="str">
        <f aca="false">IFERROR(__xludf.dummyfunction("""COMPUTED_VALUE"""),"5:7-8")</f>
        <v>5:7-8</v>
      </c>
    </row>
    <row r="80" customFormat="false" ht="15.75" hidden="false" customHeight="false" outlineLevel="0" collapsed="false">
      <c r="A80" s="6" t="n">
        <f aca="false">IFERROR(__xludf.dummyfunction("""COMPUTED_VALUE"""),12306)</f>
        <v>12306</v>
      </c>
      <c r="B80" s="6" t="str">
        <f aca="false">IFERROR(__xludf.dummyfunction("""COMPUTED_VALUE"""),"FÍSICA II")</f>
        <v>FÍSICA II</v>
      </c>
      <c r="C80" s="11" t="str">
        <f aca="false">IFERROR(__xludf.dummyfunction("""COMPUTED_VALUE"""),"2:7-12")</f>
        <v>2:7-12</v>
      </c>
    </row>
    <row r="81" customFormat="false" ht="15.75" hidden="false" customHeight="false" outlineLevel="0" collapsed="false">
      <c r="A81" s="6" t="n">
        <f aca="false">IFERROR(__xludf.dummyfunction("""COMPUTED_VALUE"""),12582)</f>
        <v>12582</v>
      </c>
      <c r="B81" s="6" t="str">
        <f aca="false">IFERROR(__xludf.dummyfunction("""COMPUTED_VALUE"""),"FÍSICA II")</f>
        <v>FÍSICA II</v>
      </c>
      <c r="C81" s="11" t="str">
        <f aca="false">IFERROR(__xludf.dummyfunction("""COMPUTED_VALUE"""),"5:7-12")</f>
        <v>5:7-12</v>
      </c>
    </row>
    <row r="82" customFormat="false" ht="15.75" hidden="false" customHeight="false" outlineLevel="0" collapsed="false">
      <c r="A82" s="6" t="n">
        <f aca="false">IFERROR(__xludf.dummyfunction("""COMPUTED_VALUE"""),12307)</f>
        <v>12307</v>
      </c>
      <c r="B82" s="6" t="str">
        <f aca="false">IFERROR(__xludf.dummyfunction("""COMPUTED_VALUE"""),"FÍSICA II")</f>
        <v>FÍSICA II</v>
      </c>
      <c r="C82" s="11" t="str">
        <f aca="false">IFERROR(__xludf.dummyfunction("""COMPUTED_VALUE"""),"3:8-14")</f>
        <v>3:8-14</v>
      </c>
    </row>
    <row r="83" customFormat="false" ht="15.75" hidden="false" customHeight="false" outlineLevel="0" collapsed="false">
      <c r="A83" s="6" t="n">
        <f aca="false">IFERROR(__xludf.dummyfunction("""COMPUTED_VALUE"""),12308)</f>
        <v>12308</v>
      </c>
      <c r="B83" s="6" t="str">
        <f aca="false">IFERROR(__xludf.dummyfunction("""COMPUTED_VALUE"""),"FÍSICA II")</f>
        <v>FÍSICA II</v>
      </c>
      <c r="C83" s="11" t="str">
        <f aca="false">IFERROR(__xludf.dummyfunction("""COMPUTED_VALUE"""),"1:7-13")</f>
        <v>1:7-13</v>
      </c>
    </row>
    <row r="84" customFormat="false" ht="15.75" hidden="false" customHeight="false" outlineLevel="0" collapsed="false">
      <c r="A84" s="6" t="n">
        <f aca="false">IFERROR(__xludf.dummyfunction("""COMPUTED_VALUE"""),12583)</f>
        <v>12583</v>
      </c>
      <c r="B84" s="6" t="str">
        <f aca="false">IFERROR(__xludf.dummyfunction("""COMPUTED_VALUE"""),"FÍSICA II")</f>
        <v>FÍSICA II</v>
      </c>
      <c r="C84" s="11" t="str">
        <f aca="false">IFERROR(__xludf.dummyfunction("""COMPUTED_VALUE"""),"2:7-13")</f>
        <v>2:7-13</v>
      </c>
    </row>
    <row r="85" customFormat="false" ht="15.75" hidden="false" customHeight="false" outlineLevel="0" collapsed="false">
      <c r="A85" s="6" t="n">
        <f aca="false">IFERROR(__xludf.dummyfunction("""COMPUTED_VALUE"""),12309)</f>
        <v>12309</v>
      </c>
      <c r="B85" s="6" t="str">
        <f aca="false">IFERROR(__xludf.dummyfunction("""COMPUTED_VALUE"""),"FÍSICA II")</f>
        <v>FÍSICA II</v>
      </c>
      <c r="C85" s="11" t="str">
        <f aca="false">IFERROR(__xludf.dummyfunction("""COMPUTED_VALUE"""),"3:7-13")</f>
        <v>3:7-13</v>
      </c>
    </row>
    <row r="86" customFormat="false" ht="15.75" hidden="false" customHeight="false" outlineLevel="0" collapsed="false">
      <c r="A86" s="6" t="n">
        <f aca="false">IFERROR(__xludf.dummyfunction("""COMPUTED_VALUE"""),12310)</f>
        <v>12310</v>
      </c>
      <c r="B86" s="6" t="str">
        <f aca="false">IFERROR(__xludf.dummyfunction("""COMPUTED_VALUE"""),"FÍSICA II")</f>
        <v>FÍSICA II</v>
      </c>
      <c r="C86" s="11" t="str">
        <f aca="false">IFERROR(__xludf.dummyfunction("""COMPUTED_VALUE"""),"1:7-12")</f>
        <v>1:7-12</v>
      </c>
    </row>
    <row r="87" customFormat="false" ht="15.75" hidden="false" customHeight="false" outlineLevel="0" collapsed="false">
      <c r="A87" s="6" t="n">
        <f aca="false">IFERROR(__xludf.dummyfunction("""COMPUTED_VALUE"""),12584)</f>
        <v>12584</v>
      </c>
      <c r="B87" s="6" t="str">
        <f aca="false">IFERROR(__xludf.dummyfunction("""COMPUTED_VALUE"""),"FÍSICA II")</f>
        <v>FÍSICA II</v>
      </c>
      <c r="C87" s="11" t="str">
        <f aca="false">IFERROR(__xludf.dummyfunction("""COMPUTED_VALUE"""),"2:7-12")</f>
        <v>2:7-12</v>
      </c>
    </row>
    <row r="88" customFormat="false" ht="15.75" hidden="false" customHeight="false" outlineLevel="0" collapsed="false">
      <c r="A88" s="6" t="n">
        <f aca="false">IFERROR(__xludf.dummyfunction("""COMPUTED_VALUE"""),12311)</f>
        <v>12311</v>
      </c>
      <c r="B88" s="6" t="str">
        <f aca="false">IFERROR(__xludf.dummyfunction("""COMPUTED_VALUE"""),"FÍSICA II")</f>
        <v>FÍSICA II</v>
      </c>
      <c r="C88" s="11" t="str">
        <f aca="false">IFERROR(__xludf.dummyfunction("""COMPUTED_VALUE"""),"3:7-12")</f>
        <v>3:7-12</v>
      </c>
    </row>
    <row r="89" customFormat="false" ht="15.75" hidden="false" customHeight="false" outlineLevel="0" collapsed="false">
      <c r="A89" s="6" t="n">
        <f aca="false">IFERROR(__xludf.dummyfunction("""COMPUTED_VALUE"""),12312)</f>
        <v>12312</v>
      </c>
      <c r="B89" s="6" t="str">
        <f aca="false">IFERROR(__xludf.dummyfunction("""COMPUTED_VALUE"""),"FÍSICA II")</f>
        <v>FÍSICA II</v>
      </c>
      <c r="C89" s="11" t="str">
        <f aca="false">IFERROR(__xludf.dummyfunction("""COMPUTED_VALUE"""),"4:7-8")</f>
        <v>4:7-8</v>
      </c>
    </row>
    <row r="90" customFormat="false" ht="15.75" hidden="false" customHeight="false" outlineLevel="0" collapsed="false">
      <c r="A90" s="6" t="n">
        <f aca="false">IFERROR(__xludf.dummyfunction("""COMPUTED_VALUE"""),12585)</f>
        <v>12585</v>
      </c>
      <c r="B90" s="6" t="str">
        <f aca="false">IFERROR(__xludf.dummyfunction("""COMPUTED_VALUE"""),"FÍSICA II")</f>
        <v>FÍSICA II</v>
      </c>
      <c r="C90" s="11" t="str">
        <f aca="false">IFERROR(__xludf.dummyfunction("""COMPUTED_VALUE"""),"2:7-12")</f>
        <v>2:7-12</v>
      </c>
    </row>
    <row r="91" customFormat="false" ht="15.75" hidden="false" customHeight="false" outlineLevel="0" collapsed="false">
      <c r="A91" s="6" t="n">
        <f aca="false">IFERROR(__xludf.dummyfunction("""COMPUTED_VALUE"""),12313)</f>
        <v>12313</v>
      </c>
      <c r="B91" s="6" t="str">
        <f aca="false">IFERROR(__xludf.dummyfunction("""COMPUTED_VALUE"""),"FÍSICA II")</f>
        <v>FÍSICA II</v>
      </c>
      <c r="C91" s="11" t="str">
        <f aca="false">IFERROR(__xludf.dummyfunction("""COMPUTED_VALUE"""),"5:7-8")</f>
        <v>5:7-8</v>
      </c>
    </row>
    <row r="92" customFormat="false" ht="15.75" hidden="false" customHeight="false" outlineLevel="0" collapsed="false">
      <c r="A92" s="6" t="n">
        <f aca="false">IFERROR(__xludf.dummyfunction("""COMPUTED_VALUE"""),12314)</f>
        <v>12314</v>
      </c>
      <c r="B92" s="6" t="str">
        <f aca="false">IFERROR(__xludf.dummyfunction("""COMPUTED_VALUE"""),"FÍSICA II")</f>
        <v>FÍSICA II</v>
      </c>
      <c r="C92" s="11" t="str">
        <f aca="false">IFERROR(__xludf.dummyfunction("""COMPUTED_VALUE"""),"2:7-12")</f>
        <v>2:7-12</v>
      </c>
    </row>
    <row r="93" customFormat="false" ht="15.75" hidden="false" customHeight="false" outlineLevel="0" collapsed="false">
      <c r="A93" s="6" t="n">
        <f aca="false">IFERROR(__xludf.dummyfunction("""COMPUTED_VALUE"""),12586)</f>
        <v>12586</v>
      </c>
      <c r="B93" s="6" t="str">
        <f aca="false">IFERROR(__xludf.dummyfunction("""COMPUTED_VALUE"""),"FÍSICA II")</f>
        <v>FÍSICA II</v>
      </c>
      <c r="C93" s="11" t="str">
        <f aca="false">IFERROR(__xludf.dummyfunction("""COMPUTED_VALUE"""),"5:7-12")</f>
        <v>5:7-12</v>
      </c>
    </row>
    <row r="94" customFormat="false" ht="15.75" hidden="false" customHeight="false" outlineLevel="0" collapsed="false">
      <c r="A94" s="6" t="n">
        <f aca="false">IFERROR(__xludf.dummyfunction("""COMPUTED_VALUE"""),12315)</f>
        <v>12315</v>
      </c>
      <c r="B94" s="6" t="str">
        <f aca="false">IFERROR(__xludf.dummyfunction("""COMPUTED_VALUE"""),"FÍSICA II")</f>
        <v>FÍSICA II</v>
      </c>
      <c r="C94" s="11" t="str">
        <f aca="false">IFERROR(__xludf.dummyfunction("""COMPUTED_VALUE"""),"3:12-25")</f>
        <v>3:12-25</v>
      </c>
    </row>
    <row r="95" customFormat="false" ht="15.75" hidden="false" customHeight="false" outlineLevel="0" collapsed="false">
      <c r="A95" s="6" t="n">
        <f aca="false">IFERROR(__xludf.dummyfunction("""COMPUTED_VALUE"""),12316)</f>
        <v>12316</v>
      </c>
      <c r="B95" s="6" t="str">
        <f aca="false">IFERROR(__xludf.dummyfunction("""COMPUTED_VALUE"""),"FÍSICA II")</f>
        <v>FÍSICA II</v>
      </c>
      <c r="C95" s="11" t="str">
        <f aca="false">IFERROR(__xludf.dummyfunction("""COMPUTED_VALUE"""),"1:7-13")</f>
        <v>1:7-13</v>
      </c>
    </row>
    <row r="96" customFormat="false" ht="15.75" hidden="false" customHeight="false" outlineLevel="0" collapsed="false">
      <c r="A96" s="6" t="n">
        <f aca="false">IFERROR(__xludf.dummyfunction("""COMPUTED_VALUE"""),12587)</f>
        <v>12587</v>
      </c>
      <c r="B96" s="6" t="str">
        <f aca="false">IFERROR(__xludf.dummyfunction("""COMPUTED_VALUE"""),"FÍSICA II")</f>
        <v>FÍSICA II</v>
      </c>
      <c r="C96" s="11" t="str">
        <f aca="false">IFERROR(__xludf.dummyfunction("""COMPUTED_VALUE"""),"2:7-13")</f>
        <v>2:7-13</v>
      </c>
    </row>
    <row r="97" customFormat="false" ht="15.75" hidden="false" customHeight="false" outlineLevel="0" collapsed="false">
      <c r="A97" s="6" t="n">
        <f aca="false">IFERROR(__xludf.dummyfunction("""COMPUTED_VALUE"""),12317)</f>
        <v>12317</v>
      </c>
      <c r="B97" s="6" t="str">
        <f aca="false">IFERROR(__xludf.dummyfunction("""COMPUTED_VALUE"""),"FÍSICA II")</f>
        <v>FÍSICA II</v>
      </c>
      <c r="C97" s="11" t="str">
        <f aca="false">IFERROR(__xludf.dummyfunction("""COMPUTED_VALUE"""),"3:7-13")</f>
        <v>3:7-13</v>
      </c>
    </row>
    <row r="98" customFormat="false" ht="15.75" hidden="false" customHeight="false" outlineLevel="0" collapsed="false">
      <c r="A98" s="6" t="n">
        <f aca="false">IFERROR(__xludf.dummyfunction("""COMPUTED_VALUE"""),12318)</f>
        <v>12318</v>
      </c>
      <c r="B98" s="6" t="str">
        <f aca="false">IFERROR(__xludf.dummyfunction("""COMPUTED_VALUE"""),"FÍSICA II")</f>
        <v>FÍSICA II</v>
      </c>
      <c r="C98" s="11" t="str">
        <f aca="false">IFERROR(__xludf.dummyfunction("""COMPUTED_VALUE"""),"4:7-8")</f>
        <v>4:7-8</v>
      </c>
    </row>
    <row r="99" customFormat="false" ht="15.75" hidden="false" customHeight="false" outlineLevel="0" collapsed="false">
      <c r="A99" s="6" t="n">
        <f aca="false">IFERROR(__xludf.dummyfunction("""COMPUTED_VALUE"""),12588)</f>
        <v>12588</v>
      </c>
      <c r="B99" s="6" t="str">
        <f aca="false">IFERROR(__xludf.dummyfunction("""COMPUTED_VALUE"""),"FÍSICA II")</f>
        <v>FÍSICA II</v>
      </c>
      <c r="C99" s="11" t="str">
        <f aca="false">IFERROR(__xludf.dummyfunction("""COMPUTED_VALUE"""),"2:7-13")</f>
        <v>2:7-13</v>
      </c>
    </row>
    <row r="100" customFormat="false" ht="15.75" hidden="false" customHeight="false" outlineLevel="0" collapsed="false">
      <c r="A100" s="6" t="n">
        <f aca="false">IFERROR(__xludf.dummyfunction("""COMPUTED_VALUE"""),12319)</f>
        <v>12319</v>
      </c>
      <c r="B100" s="6" t="str">
        <f aca="false">IFERROR(__xludf.dummyfunction("""COMPUTED_VALUE"""),"FÍSICA II")</f>
        <v>FÍSICA II</v>
      </c>
      <c r="C100" s="11" t="str">
        <f aca="false">IFERROR(__xludf.dummyfunction("""COMPUTED_VALUE"""),"5:7-8")</f>
        <v>5:7-8</v>
      </c>
    </row>
    <row r="101" customFormat="false" ht="15.75" hidden="false" customHeight="false" outlineLevel="0" collapsed="false">
      <c r="A101" s="6" t="n">
        <f aca="false">IFERROR(__xludf.dummyfunction("""COMPUTED_VALUE"""),12320)</f>
        <v>12320</v>
      </c>
      <c r="B101" s="6" t="str">
        <f aca="false">IFERROR(__xludf.dummyfunction("""COMPUTED_VALUE"""),"FÍSICA II")</f>
        <v>FÍSICA II</v>
      </c>
      <c r="C101" s="11" t="str">
        <f aca="false">IFERROR(__xludf.dummyfunction("""COMPUTED_VALUE"""),"2:7-13")</f>
        <v>2:7-13</v>
      </c>
    </row>
    <row r="102" customFormat="false" ht="15.75" hidden="false" customHeight="false" outlineLevel="0" collapsed="false">
      <c r="A102" s="6" t="n">
        <f aca="false">IFERROR(__xludf.dummyfunction("""COMPUTED_VALUE"""),12589)</f>
        <v>12589</v>
      </c>
      <c r="B102" s="6" t="str">
        <f aca="false">IFERROR(__xludf.dummyfunction("""COMPUTED_VALUE"""),"FÍSICA II")</f>
        <v>FÍSICA II</v>
      </c>
      <c r="C102" s="11" t="str">
        <f aca="false">IFERROR(__xludf.dummyfunction("""COMPUTED_VALUE"""),"5:7-13")</f>
        <v>5:7-13</v>
      </c>
    </row>
    <row r="103" customFormat="false" ht="15.75" hidden="false" customHeight="false" outlineLevel="0" collapsed="false">
      <c r="A103" s="6" t="n">
        <f aca="false">IFERROR(__xludf.dummyfunction("""COMPUTED_VALUE"""),12321)</f>
        <v>12321</v>
      </c>
      <c r="B103" s="6" t="str">
        <f aca="false">IFERROR(__xludf.dummyfunction("""COMPUTED_VALUE"""),"FÍSICA II")</f>
        <v>FÍSICA II</v>
      </c>
      <c r="C103" s="11" t="str">
        <f aca="false">IFERROR(__xludf.dummyfunction("""COMPUTED_VALUE"""),"3:12-26")</f>
        <v>3:12-26</v>
      </c>
    </row>
    <row r="104" customFormat="false" ht="15.75" hidden="false" customHeight="false" outlineLevel="0" collapsed="false">
      <c r="A104" s="6" t="n">
        <f aca="false">IFERROR(__xludf.dummyfunction("""COMPUTED_VALUE"""),12322)</f>
        <v>12322</v>
      </c>
      <c r="B104" s="6" t="str">
        <f aca="false">IFERROR(__xludf.dummyfunction("""COMPUTED_VALUE"""),"FÍSICA II")</f>
        <v>FÍSICA II</v>
      </c>
      <c r="C104" s="11" t="str">
        <f aca="false">IFERROR(__xludf.dummyfunction("""COMPUTED_VALUE"""),"1:7-14")</f>
        <v>1:7-14</v>
      </c>
    </row>
    <row r="105" customFormat="false" ht="15.75" hidden="false" customHeight="false" outlineLevel="0" collapsed="false">
      <c r="A105" s="6" t="n">
        <f aca="false">IFERROR(__xludf.dummyfunction("""COMPUTED_VALUE"""),12590)</f>
        <v>12590</v>
      </c>
      <c r="B105" s="6" t="str">
        <f aca="false">IFERROR(__xludf.dummyfunction("""COMPUTED_VALUE"""),"FÍSICA II")</f>
        <v>FÍSICA II</v>
      </c>
      <c r="C105" s="11" t="str">
        <f aca="false">IFERROR(__xludf.dummyfunction("""COMPUTED_VALUE"""),"2:7-14")</f>
        <v>2:7-14</v>
      </c>
    </row>
    <row r="106" customFormat="false" ht="15.75" hidden="false" customHeight="false" outlineLevel="0" collapsed="false">
      <c r="A106" s="6" t="n">
        <f aca="false">IFERROR(__xludf.dummyfunction("""COMPUTED_VALUE"""),12323)</f>
        <v>12323</v>
      </c>
      <c r="B106" s="6" t="str">
        <f aca="false">IFERROR(__xludf.dummyfunction("""COMPUTED_VALUE"""),"FÍSICA II")</f>
        <v>FÍSICA II</v>
      </c>
      <c r="C106" s="11" t="str">
        <f aca="false">IFERROR(__xludf.dummyfunction("""COMPUTED_VALUE"""),"3:7-14")</f>
        <v>3:7-14</v>
      </c>
    </row>
    <row r="107" customFormat="false" ht="15.75" hidden="false" customHeight="false" outlineLevel="0" collapsed="false">
      <c r="A107" s="6" t="n">
        <f aca="false">IFERROR(__xludf.dummyfunction("""COMPUTED_VALUE"""),12324)</f>
        <v>12324</v>
      </c>
      <c r="B107" s="6" t="str">
        <f aca="false">IFERROR(__xludf.dummyfunction("""COMPUTED_VALUE"""),"FÍSICA II")</f>
        <v>FÍSICA II</v>
      </c>
      <c r="C107" s="11" t="str">
        <f aca="false">IFERROR(__xludf.dummyfunction("""COMPUTED_VALUE"""),"1:7-13")</f>
        <v>1:7-13</v>
      </c>
    </row>
    <row r="108" customFormat="false" ht="15.75" hidden="false" customHeight="false" outlineLevel="0" collapsed="false">
      <c r="A108" s="6" t="n">
        <f aca="false">IFERROR(__xludf.dummyfunction("""COMPUTED_VALUE"""),12591)</f>
        <v>12591</v>
      </c>
      <c r="B108" s="6" t="str">
        <f aca="false">IFERROR(__xludf.dummyfunction("""COMPUTED_VALUE"""),"FÍSICA II")</f>
        <v>FÍSICA II</v>
      </c>
      <c r="C108" s="11" t="str">
        <f aca="false">IFERROR(__xludf.dummyfunction("""COMPUTED_VALUE"""),"2:7-13")</f>
        <v>2:7-13</v>
      </c>
    </row>
    <row r="109" customFormat="false" ht="15.75" hidden="false" customHeight="false" outlineLevel="0" collapsed="false">
      <c r="A109" s="6" t="n">
        <f aca="false">IFERROR(__xludf.dummyfunction("""COMPUTED_VALUE"""),12325)</f>
        <v>12325</v>
      </c>
      <c r="B109" s="6" t="str">
        <f aca="false">IFERROR(__xludf.dummyfunction("""COMPUTED_VALUE"""),"FÍSICA II")</f>
        <v>FÍSICA II</v>
      </c>
      <c r="C109" s="11" t="str">
        <f aca="false">IFERROR(__xludf.dummyfunction("""COMPUTED_VALUE"""),"3:7-13")</f>
        <v>3:7-13</v>
      </c>
    </row>
    <row r="110" customFormat="false" ht="15.75" hidden="false" customHeight="false" outlineLevel="0" collapsed="false">
      <c r="A110" s="6" t="n">
        <f aca="false">IFERROR(__xludf.dummyfunction("""COMPUTED_VALUE"""),12326)</f>
        <v>12326</v>
      </c>
      <c r="B110" s="6" t="str">
        <f aca="false">IFERROR(__xludf.dummyfunction("""COMPUTED_VALUE"""),"FÍSICA II")</f>
        <v>FÍSICA II</v>
      </c>
      <c r="C110" s="11" t="str">
        <f aca="false">IFERROR(__xludf.dummyfunction("""COMPUTED_VALUE"""),"4:7-8")</f>
        <v>4:7-8</v>
      </c>
    </row>
    <row r="111" customFormat="false" ht="15.75" hidden="false" customHeight="false" outlineLevel="0" collapsed="false">
      <c r="A111" s="6" t="n">
        <f aca="false">IFERROR(__xludf.dummyfunction("""COMPUTED_VALUE"""),12592)</f>
        <v>12592</v>
      </c>
      <c r="B111" s="6" t="str">
        <f aca="false">IFERROR(__xludf.dummyfunction("""COMPUTED_VALUE"""),"FÍSICA II")</f>
        <v>FÍSICA II</v>
      </c>
      <c r="C111" s="11" t="str">
        <f aca="false">IFERROR(__xludf.dummyfunction("""COMPUTED_VALUE"""),"2:7-13")</f>
        <v>2:7-13</v>
      </c>
    </row>
    <row r="112" customFormat="false" ht="15.75" hidden="false" customHeight="false" outlineLevel="0" collapsed="false">
      <c r="A112" s="6" t="n">
        <f aca="false">IFERROR(__xludf.dummyfunction("""COMPUTED_VALUE"""),12327)</f>
        <v>12327</v>
      </c>
      <c r="B112" s="6" t="str">
        <f aca="false">IFERROR(__xludf.dummyfunction("""COMPUTED_VALUE"""),"FÍSICA II")</f>
        <v>FÍSICA II</v>
      </c>
      <c r="C112" s="11" t="str">
        <f aca="false">IFERROR(__xludf.dummyfunction("""COMPUTED_VALUE"""),"5:7-8")</f>
        <v>5:7-8</v>
      </c>
    </row>
    <row r="113" customFormat="false" ht="15.75" hidden="false" customHeight="false" outlineLevel="0" collapsed="false">
      <c r="A113" s="6" t="n">
        <f aca="false">IFERROR(__xludf.dummyfunction("""COMPUTED_VALUE"""),12328)</f>
        <v>12328</v>
      </c>
      <c r="B113" s="6" t="str">
        <f aca="false">IFERROR(__xludf.dummyfunction("""COMPUTED_VALUE"""),"FÍSICA II")</f>
        <v>FÍSICA II</v>
      </c>
      <c r="C113" s="11" t="str">
        <f aca="false">IFERROR(__xludf.dummyfunction("""COMPUTED_VALUE"""),"2:7-13")</f>
        <v>2:7-13</v>
      </c>
    </row>
    <row r="114" customFormat="false" ht="15.75" hidden="false" customHeight="false" outlineLevel="0" collapsed="false">
      <c r="A114" s="6" t="n">
        <f aca="false">IFERROR(__xludf.dummyfunction("""COMPUTED_VALUE"""),12593)</f>
        <v>12593</v>
      </c>
      <c r="B114" s="6" t="str">
        <f aca="false">IFERROR(__xludf.dummyfunction("""COMPUTED_VALUE"""),"FÍSICA II")</f>
        <v>FÍSICA II</v>
      </c>
      <c r="C114" s="11" t="str">
        <f aca="false">IFERROR(__xludf.dummyfunction("""COMPUTED_VALUE"""),"5:7-13")</f>
        <v>5:7-13</v>
      </c>
    </row>
    <row r="115" customFormat="false" ht="15.75" hidden="false" customHeight="false" outlineLevel="0" collapsed="false">
      <c r="A115" s="6" t="n">
        <f aca="false">IFERROR(__xludf.dummyfunction("""COMPUTED_VALUE"""),12329)</f>
        <v>12329</v>
      </c>
      <c r="B115" s="6" t="str">
        <f aca="false">IFERROR(__xludf.dummyfunction("""COMPUTED_VALUE"""),"FÍSICA II")</f>
        <v>FÍSICA II</v>
      </c>
      <c r="C115" s="11" t="str">
        <f aca="false">IFERROR(__xludf.dummyfunction("""COMPUTED_VALUE"""),"3:5-8")</f>
        <v>3:5-8</v>
      </c>
    </row>
    <row r="116" customFormat="false" ht="15.75" hidden="false" customHeight="false" outlineLevel="0" collapsed="false">
      <c r="A116" s="6" t="n">
        <f aca="false">IFERROR(__xludf.dummyfunction("""COMPUTED_VALUE"""),12330)</f>
        <v>12330</v>
      </c>
      <c r="B116" s="6" t="str">
        <f aca="false">IFERROR(__xludf.dummyfunction("""COMPUTED_VALUE"""),"FÍSICA II")</f>
        <v>FÍSICA II</v>
      </c>
      <c r="C116" s="11" t="str">
        <f aca="false">IFERROR(__xludf.dummyfunction("""COMPUTED_VALUE"""),"1:7-14")</f>
        <v>1:7-14</v>
      </c>
    </row>
    <row r="117" customFormat="false" ht="15.75" hidden="false" customHeight="false" outlineLevel="0" collapsed="false">
      <c r="A117" s="6" t="n">
        <f aca="false">IFERROR(__xludf.dummyfunction("""COMPUTED_VALUE"""),12594)</f>
        <v>12594</v>
      </c>
      <c r="B117" s="6" t="str">
        <f aca="false">IFERROR(__xludf.dummyfunction("""COMPUTED_VALUE"""),"FÍSICA II")</f>
        <v>FÍSICA II</v>
      </c>
      <c r="C117" s="11" t="str">
        <f aca="false">IFERROR(__xludf.dummyfunction("""COMPUTED_VALUE"""),"2:7-14")</f>
        <v>2:7-14</v>
      </c>
    </row>
    <row r="118" customFormat="false" ht="15.75" hidden="false" customHeight="false" outlineLevel="0" collapsed="false">
      <c r="A118" s="6" t="n">
        <f aca="false">IFERROR(__xludf.dummyfunction("""COMPUTED_VALUE"""),12331)</f>
        <v>12331</v>
      </c>
      <c r="B118" s="6" t="str">
        <f aca="false">IFERROR(__xludf.dummyfunction("""COMPUTED_VALUE"""),"FÍSICA II")</f>
        <v>FÍSICA II</v>
      </c>
      <c r="C118" s="11" t="str">
        <f aca="false">IFERROR(__xludf.dummyfunction("""COMPUTED_VALUE"""),"3:7-14")</f>
        <v>3:7-14</v>
      </c>
    </row>
    <row r="119" customFormat="false" ht="15.75" hidden="false" customHeight="false" outlineLevel="0" collapsed="false">
      <c r="A119" s="6" t="n">
        <f aca="false">IFERROR(__xludf.dummyfunction("""COMPUTED_VALUE"""),12332)</f>
        <v>12332</v>
      </c>
      <c r="B119" s="6" t="str">
        <f aca="false">IFERROR(__xludf.dummyfunction("""COMPUTED_VALUE"""),"FÍSICA II")</f>
        <v>FÍSICA II</v>
      </c>
      <c r="C119" s="11" t="str">
        <f aca="false">IFERROR(__xludf.dummyfunction("""COMPUTED_VALUE"""),"4:7-8")</f>
        <v>4:7-8</v>
      </c>
    </row>
    <row r="120" customFormat="false" ht="15.75" hidden="false" customHeight="false" outlineLevel="0" collapsed="false">
      <c r="A120" s="6" t="n">
        <f aca="false">IFERROR(__xludf.dummyfunction("""COMPUTED_VALUE"""),12595)</f>
        <v>12595</v>
      </c>
      <c r="B120" s="6" t="str">
        <f aca="false">IFERROR(__xludf.dummyfunction("""COMPUTED_VALUE"""),"FÍSICA II")</f>
        <v>FÍSICA II</v>
      </c>
      <c r="C120" s="11" t="str">
        <f aca="false">IFERROR(__xludf.dummyfunction("""COMPUTED_VALUE"""),"2:7-14")</f>
        <v>2:7-14</v>
      </c>
    </row>
    <row r="121" customFormat="false" ht="15.75" hidden="false" customHeight="false" outlineLevel="0" collapsed="false">
      <c r="A121" s="6" t="n">
        <f aca="false">IFERROR(__xludf.dummyfunction("""COMPUTED_VALUE"""),12333)</f>
        <v>12333</v>
      </c>
      <c r="B121" s="6" t="str">
        <f aca="false">IFERROR(__xludf.dummyfunction("""COMPUTED_VALUE"""),"FÍSICA II")</f>
        <v>FÍSICA II</v>
      </c>
      <c r="C121" s="11" t="str">
        <f aca="false">IFERROR(__xludf.dummyfunction("""COMPUTED_VALUE"""),"5:7-8")</f>
        <v>5:7-8</v>
      </c>
    </row>
    <row r="122" customFormat="false" ht="15.75" hidden="false" customHeight="false" outlineLevel="0" collapsed="false">
      <c r="A122" s="6" t="n">
        <f aca="false">IFERROR(__xludf.dummyfunction("""COMPUTED_VALUE"""),12334)</f>
        <v>12334</v>
      </c>
      <c r="B122" s="6" t="str">
        <f aca="false">IFERROR(__xludf.dummyfunction("""COMPUTED_VALUE"""),"FÍSICA II")</f>
        <v>FÍSICA II</v>
      </c>
      <c r="C122" s="11" t="str">
        <f aca="false">IFERROR(__xludf.dummyfunction("""COMPUTED_VALUE"""),"2:7-14")</f>
        <v>2:7-14</v>
      </c>
    </row>
    <row r="123" customFormat="false" ht="15.75" hidden="false" customHeight="false" outlineLevel="0" collapsed="false">
      <c r="A123" s="6" t="n">
        <f aca="false">IFERROR(__xludf.dummyfunction("""COMPUTED_VALUE"""),12596)</f>
        <v>12596</v>
      </c>
      <c r="B123" s="6" t="str">
        <f aca="false">IFERROR(__xludf.dummyfunction("""COMPUTED_VALUE"""),"FÍSICA II")</f>
        <v>FÍSICA II</v>
      </c>
      <c r="C123" s="11" t="str">
        <f aca="false">IFERROR(__xludf.dummyfunction("""COMPUTED_VALUE"""),"5:7-14")</f>
        <v>5:7-14</v>
      </c>
    </row>
    <row r="124" customFormat="false" ht="15.75" hidden="false" customHeight="false" outlineLevel="0" collapsed="false">
      <c r="A124" s="6" t="n">
        <f aca="false">IFERROR(__xludf.dummyfunction("""COMPUTED_VALUE"""),12335)</f>
        <v>12335</v>
      </c>
      <c r="B124" s="6" t="str">
        <f aca="false">IFERROR(__xludf.dummyfunction("""COMPUTED_VALUE"""),"FÍSICA II")</f>
        <v>FÍSICA II</v>
      </c>
      <c r="C124" s="11" t="str">
        <f aca="false">IFERROR(__xludf.dummyfunction("""COMPUTED_VALUE"""),"3:5-9")</f>
        <v>3:5-9</v>
      </c>
    </row>
    <row r="125" customFormat="false" ht="15.75" hidden="false" customHeight="false" outlineLevel="0" collapsed="false">
      <c r="A125" s="6" t="n">
        <f aca="false">IFERROR(__xludf.dummyfunction("""COMPUTED_VALUE"""),12336)</f>
        <v>12336</v>
      </c>
      <c r="B125" s="6" t="str">
        <f aca="false">IFERROR(__xludf.dummyfunction("""COMPUTED_VALUE"""),"FÍSICA II")</f>
        <v>FÍSICA II</v>
      </c>
      <c r="C125" s="11" t="str">
        <f aca="false">IFERROR(__xludf.dummyfunction("""COMPUTED_VALUE"""),"1:7-15")</f>
        <v>1:7-15</v>
      </c>
    </row>
    <row r="126" customFormat="false" ht="15.75" hidden="false" customHeight="false" outlineLevel="0" collapsed="false">
      <c r="A126" s="6" t="n">
        <f aca="false">IFERROR(__xludf.dummyfunction("""COMPUTED_VALUE"""),12597)</f>
        <v>12597</v>
      </c>
      <c r="B126" s="6" t="str">
        <f aca="false">IFERROR(__xludf.dummyfunction("""COMPUTED_VALUE"""),"FÍSICA II")</f>
        <v>FÍSICA II</v>
      </c>
      <c r="C126" s="11" t="str">
        <f aca="false">IFERROR(__xludf.dummyfunction("""COMPUTED_VALUE"""),"2:7-15")</f>
        <v>2:7-15</v>
      </c>
    </row>
    <row r="127" customFormat="false" ht="15.75" hidden="false" customHeight="false" outlineLevel="0" collapsed="false">
      <c r="A127" s="6" t="n">
        <f aca="false">IFERROR(__xludf.dummyfunction("""COMPUTED_VALUE"""),12337)</f>
        <v>12337</v>
      </c>
      <c r="B127" s="6" t="str">
        <f aca="false">IFERROR(__xludf.dummyfunction("""COMPUTED_VALUE"""),"FÍSICA II")</f>
        <v>FÍSICA II</v>
      </c>
      <c r="C127" s="11" t="str">
        <f aca="false">IFERROR(__xludf.dummyfunction("""COMPUTED_VALUE"""),"3:7-15")</f>
        <v>3:7-15</v>
      </c>
    </row>
    <row r="128" customFormat="false" ht="15.75" hidden="false" customHeight="false" outlineLevel="0" collapsed="false">
      <c r="A128" s="6" t="n">
        <f aca="false">IFERROR(__xludf.dummyfunction("""COMPUTED_VALUE"""),12621)</f>
        <v>12621</v>
      </c>
      <c r="B128" s="6" t="str">
        <f aca="false">IFERROR(__xludf.dummyfunction("""COMPUTED_VALUE"""),"LAB. DE ELECTROMAGNETIMO")</f>
        <v>LAB. DE ELECTROMAGNETIMO</v>
      </c>
      <c r="C128" s="11" t="str">
        <f aca="false">IFERROR(__xludf.dummyfunction("""COMPUTED_VALUE"""),"1:7-14")</f>
        <v>1:7-14</v>
      </c>
    </row>
    <row r="129" customFormat="false" ht="15.75" hidden="false" customHeight="false" outlineLevel="0" collapsed="false">
      <c r="A129" s="6" t="n">
        <f aca="false">IFERROR(__xludf.dummyfunction("""COMPUTED_VALUE"""),12620)</f>
        <v>12620</v>
      </c>
      <c r="B129" s="6" t="str">
        <f aca="false">IFERROR(__xludf.dummyfunction("""COMPUTED_VALUE"""),"LAB. DE ELECTROMAGNETIMO")</f>
        <v>LAB. DE ELECTROMAGNETIMO</v>
      </c>
      <c r="C129" s="11" t="str">
        <f aca="false">IFERROR(__xludf.dummyfunction("""COMPUTED_VALUE"""),"2:7-14")</f>
        <v>2:7-14</v>
      </c>
    </row>
    <row r="130" customFormat="false" ht="15.75" hidden="false" customHeight="false" outlineLevel="0" collapsed="false">
      <c r="A130" s="6" t="n">
        <f aca="false">IFERROR(__xludf.dummyfunction("""COMPUTED_VALUE"""),12338)</f>
        <v>12338</v>
      </c>
      <c r="B130" s="6" t="str">
        <f aca="false">IFERROR(__xludf.dummyfunction("""COMPUTED_VALUE"""),"FÍSICA III")</f>
        <v>FÍSICA III</v>
      </c>
      <c r="C130" s="11" t="str">
        <f aca="false">IFERROR(__xludf.dummyfunction("""COMPUTED_VALUE"""),"3:7-14")</f>
        <v>3:7-14</v>
      </c>
    </row>
    <row r="131" customFormat="false" ht="15.75" hidden="false" customHeight="false" outlineLevel="0" collapsed="false">
      <c r="A131" s="6" t="n">
        <f aca="false">IFERROR(__xludf.dummyfunction("""COMPUTED_VALUE"""),12598)</f>
        <v>12598</v>
      </c>
      <c r="B131" s="6" t="str">
        <f aca="false">IFERROR(__xludf.dummyfunction("""COMPUTED_VALUE"""),"FÍSICA III")</f>
        <v>FÍSICA III</v>
      </c>
      <c r="C131" s="11" t="str">
        <f aca="false">IFERROR(__xludf.dummyfunction("""COMPUTED_VALUE"""),"4:7-8")</f>
        <v>4:7-8</v>
      </c>
    </row>
    <row r="132" customFormat="false" ht="15.75" hidden="false" customHeight="false" outlineLevel="0" collapsed="false">
      <c r="A132" s="6" t="n">
        <f aca="false">IFERROR(__xludf.dummyfunction("""COMPUTED_VALUE"""),12339)</f>
        <v>12339</v>
      </c>
      <c r="B132" s="6" t="str">
        <f aca="false">IFERROR(__xludf.dummyfunction("""COMPUTED_VALUE"""),"FÍSICA III")</f>
        <v>FÍSICA III</v>
      </c>
      <c r="C132" s="11" t="str">
        <f aca="false">IFERROR(__xludf.dummyfunction("""COMPUTED_VALUE"""),"2:7-14")</f>
        <v>2:7-14</v>
      </c>
    </row>
    <row r="133" customFormat="false" ht="15.75" hidden="false" customHeight="false" outlineLevel="0" collapsed="false">
      <c r="A133" s="6" t="n">
        <f aca="false">IFERROR(__xludf.dummyfunction("""COMPUTED_VALUE"""),12340)</f>
        <v>12340</v>
      </c>
      <c r="B133" s="6" t="str">
        <f aca="false">IFERROR(__xludf.dummyfunction("""COMPUTED_VALUE"""),"FÍSICA III")</f>
        <v>FÍSICA III</v>
      </c>
      <c r="C133" s="11" t="str">
        <f aca="false">IFERROR(__xludf.dummyfunction("""COMPUTED_VALUE"""),"5:7-8")</f>
        <v>5:7-8</v>
      </c>
    </row>
    <row r="134" customFormat="false" ht="15.75" hidden="false" customHeight="false" outlineLevel="0" collapsed="false">
      <c r="A134" s="6" t="n">
        <f aca="false">IFERROR(__xludf.dummyfunction("""COMPUTED_VALUE"""),12599)</f>
        <v>12599</v>
      </c>
      <c r="B134" s="6" t="str">
        <f aca="false">IFERROR(__xludf.dummyfunction("""COMPUTED_VALUE"""),"FÍSICA III")</f>
        <v>FÍSICA III</v>
      </c>
      <c r="C134" s="11" t="str">
        <f aca="false">IFERROR(__xludf.dummyfunction("""COMPUTED_VALUE"""),"2:7-14")</f>
        <v>2:7-14</v>
      </c>
    </row>
    <row r="135" customFormat="false" ht="15.75" hidden="false" customHeight="false" outlineLevel="0" collapsed="false">
      <c r="A135" s="6" t="n">
        <f aca="false">IFERROR(__xludf.dummyfunction("""COMPUTED_VALUE"""),12341)</f>
        <v>12341</v>
      </c>
      <c r="B135" s="6" t="str">
        <f aca="false">IFERROR(__xludf.dummyfunction("""COMPUTED_VALUE"""),"FÍSICA III")</f>
        <v>FÍSICA III</v>
      </c>
      <c r="C135" s="11" t="str">
        <f aca="false">IFERROR(__xludf.dummyfunction("""COMPUTED_VALUE"""),"5:7-14")</f>
        <v>5:7-14</v>
      </c>
    </row>
    <row r="136" customFormat="false" ht="15.75" hidden="false" customHeight="false" outlineLevel="0" collapsed="false">
      <c r="A136" s="6" t="n">
        <f aca="false">IFERROR(__xludf.dummyfunction("""COMPUTED_VALUE"""),12342)</f>
        <v>12342</v>
      </c>
      <c r="B136" s="6" t="str">
        <f aca="false">IFERROR(__xludf.dummyfunction("""COMPUTED_VALUE"""),"FÍSICA III")</f>
        <v>FÍSICA III</v>
      </c>
      <c r="C136" s="11" t="str">
        <f aca="false">IFERROR(__xludf.dummyfunction("""COMPUTED_VALUE"""),"3:9-19")</f>
        <v>3:9-19</v>
      </c>
    </row>
    <row r="137" customFormat="false" ht="15.75" hidden="false" customHeight="false" outlineLevel="0" collapsed="false">
      <c r="A137" s="6" t="n">
        <f aca="false">IFERROR(__xludf.dummyfunction("""COMPUTED_VALUE"""),12600)</f>
        <v>12600</v>
      </c>
      <c r="B137" s="6" t="str">
        <f aca="false">IFERROR(__xludf.dummyfunction("""COMPUTED_VALUE"""),"FÍSICA III")</f>
        <v>FÍSICA III</v>
      </c>
      <c r="C137" s="11" t="str">
        <f aca="false">IFERROR(__xludf.dummyfunction("""COMPUTED_VALUE"""),"1:7-15")</f>
        <v>1:7-15</v>
      </c>
    </row>
    <row r="138" customFormat="false" ht="15.75" hidden="false" customHeight="false" outlineLevel="0" collapsed="false">
      <c r="A138" s="6" t="n">
        <f aca="false">IFERROR(__xludf.dummyfunction("""COMPUTED_VALUE"""),12343)</f>
        <v>12343</v>
      </c>
      <c r="B138" s="6" t="str">
        <f aca="false">IFERROR(__xludf.dummyfunction("""COMPUTED_VALUE"""),"FÍSICA III")</f>
        <v>FÍSICA III</v>
      </c>
      <c r="C138" s="11" t="str">
        <f aca="false">IFERROR(__xludf.dummyfunction("""COMPUTED_VALUE"""),"2:7-15")</f>
        <v>2:7-15</v>
      </c>
    </row>
    <row r="139" customFormat="false" ht="15.75" hidden="false" customHeight="false" outlineLevel="0" collapsed="false">
      <c r="A139" s="6" t="n">
        <f aca="false">IFERROR(__xludf.dummyfunction("""COMPUTED_VALUE"""),12344)</f>
        <v>12344</v>
      </c>
      <c r="B139" s="6" t="str">
        <f aca="false">IFERROR(__xludf.dummyfunction("""COMPUTED_VALUE"""),"FÍSICA III")</f>
        <v>FÍSICA III</v>
      </c>
      <c r="C139" s="11" t="str">
        <f aca="false">IFERROR(__xludf.dummyfunction("""COMPUTED_VALUE"""),"3:7-15")</f>
        <v>3:7-15</v>
      </c>
    </row>
    <row r="140" customFormat="false" ht="15.75" hidden="false" customHeight="false" outlineLevel="0" collapsed="false">
      <c r="A140" s="6" t="n">
        <f aca="false">IFERROR(__xludf.dummyfunction("""COMPUTED_VALUE"""),12601)</f>
        <v>12601</v>
      </c>
      <c r="B140" s="6" t="str">
        <f aca="false">IFERROR(__xludf.dummyfunction("""COMPUTED_VALUE"""),"FÍSICA III")</f>
        <v>FÍSICA III</v>
      </c>
      <c r="C140" s="11" t="str">
        <f aca="false">IFERROR(__xludf.dummyfunction("""COMPUTED_VALUE"""),"4:7-8")</f>
        <v>4:7-8</v>
      </c>
    </row>
    <row r="141" customFormat="false" ht="15.75" hidden="false" customHeight="false" outlineLevel="0" collapsed="false">
      <c r="A141" s="6" t="n">
        <f aca="false">IFERROR(__xludf.dummyfunction("""COMPUTED_VALUE"""),12345)</f>
        <v>12345</v>
      </c>
      <c r="B141" s="6" t="str">
        <f aca="false">IFERROR(__xludf.dummyfunction("""COMPUTED_VALUE"""),"FÍSICA III")</f>
        <v>FÍSICA III</v>
      </c>
      <c r="C141" s="11" t="str">
        <f aca="false">IFERROR(__xludf.dummyfunction("""COMPUTED_VALUE"""),"2:7-15")</f>
        <v>2:7-15</v>
      </c>
    </row>
    <row r="142" customFormat="false" ht="15.75" hidden="false" customHeight="false" outlineLevel="0" collapsed="false">
      <c r="A142" s="6" t="n">
        <f aca="false">IFERROR(__xludf.dummyfunction("""COMPUTED_VALUE"""),12346)</f>
        <v>12346</v>
      </c>
      <c r="B142" s="6" t="str">
        <f aca="false">IFERROR(__xludf.dummyfunction("""COMPUTED_VALUE"""),"FÍSICA III")</f>
        <v>FÍSICA III</v>
      </c>
      <c r="C142" s="11" t="str">
        <f aca="false">IFERROR(__xludf.dummyfunction("""COMPUTED_VALUE"""),"5:7-8")</f>
        <v>5:7-8</v>
      </c>
    </row>
    <row r="143" customFormat="false" ht="15.75" hidden="false" customHeight="false" outlineLevel="0" collapsed="false">
      <c r="A143" s="6" t="n">
        <f aca="false">IFERROR(__xludf.dummyfunction("""COMPUTED_VALUE"""),12602)</f>
        <v>12602</v>
      </c>
      <c r="B143" s="6" t="str">
        <f aca="false">IFERROR(__xludf.dummyfunction("""COMPUTED_VALUE"""),"FÍSICA III")</f>
        <v>FÍSICA III</v>
      </c>
      <c r="C143" s="11" t="str">
        <f aca="false">IFERROR(__xludf.dummyfunction("""COMPUTED_VALUE"""),"2:7-15")</f>
        <v>2:7-15</v>
      </c>
    </row>
    <row r="144" customFormat="false" ht="15.75" hidden="false" customHeight="false" outlineLevel="0" collapsed="false">
      <c r="A144" s="6" t="n">
        <f aca="false">IFERROR(__xludf.dummyfunction("""COMPUTED_VALUE"""),12347)</f>
        <v>12347</v>
      </c>
      <c r="B144" s="6" t="str">
        <f aca="false">IFERROR(__xludf.dummyfunction("""COMPUTED_VALUE"""),"FÍSICA III")</f>
        <v>FÍSICA III</v>
      </c>
      <c r="C144" s="11" t="str">
        <f aca="false">IFERROR(__xludf.dummyfunction("""COMPUTED_VALUE"""),"5:7-15")</f>
        <v>5:7-15</v>
      </c>
    </row>
    <row r="145" customFormat="false" ht="15.75" hidden="false" customHeight="false" outlineLevel="0" collapsed="false">
      <c r="A145" s="6" t="n">
        <f aca="false">IFERROR(__xludf.dummyfunction("""COMPUTED_VALUE"""),12348)</f>
        <v>12348</v>
      </c>
      <c r="B145" s="6" t="str">
        <f aca="false">IFERROR(__xludf.dummyfunction("""COMPUTED_VALUE"""),"FÍSICA III")</f>
        <v>FÍSICA III</v>
      </c>
      <c r="C145" s="11" t="str">
        <f aca="false">IFERROR(__xludf.dummyfunction("""COMPUTED_VALUE"""),"3:9-20")</f>
        <v>3:9-20</v>
      </c>
    </row>
    <row r="146" customFormat="false" ht="15.75" hidden="false" customHeight="false" outlineLevel="0" collapsed="false">
      <c r="A146" s="6" t="n">
        <f aca="false">IFERROR(__xludf.dummyfunction("""COMPUTED_VALUE"""),12603)</f>
        <v>12603</v>
      </c>
      <c r="B146" s="6" t="str">
        <f aca="false">IFERROR(__xludf.dummyfunction("""COMPUTED_VALUE"""),"FÍSICA III")</f>
        <v>FÍSICA III</v>
      </c>
      <c r="C146" s="11" t="str">
        <f aca="false">IFERROR(__xludf.dummyfunction("""COMPUTED_VALUE"""),"1:7-16")</f>
        <v>1:7-16</v>
      </c>
    </row>
    <row r="147" customFormat="false" ht="15.75" hidden="false" customHeight="false" outlineLevel="0" collapsed="false">
      <c r="A147" s="6" t="n">
        <f aca="false">IFERROR(__xludf.dummyfunction("""COMPUTED_VALUE"""),12349)</f>
        <v>12349</v>
      </c>
      <c r="B147" s="6" t="str">
        <f aca="false">IFERROR(__xludf.dummyfunction("""COMPUTED_VALUE"""),"FÍSICA III")</f>
        <v>FÍSICA III</v>
      </c>
      <c r="C147" s="11" t="str">
        <f aca="false">IFERROR(__xludf.dummyfunction("""COMPUTED_VALUE"""),"2:7-16")</f>
        <v>2:7-16</v>
      </c>
    </row>
    <row r="148" customFormat="false" ht="15.75" hidden="false" customHeight="false" outlineLevel="0" collapsed="false">
      <c r="A148" s="6" t="n">
        <f aca="false">IFERROR(__xludf.dummyfunction("""COMPUTED_VALUE"""),12350)</f>
        <v>12350</v>
      </c>
      <c r="B148" s="6" t="str">
        <f aca="false">IFERROR(__xludf.dummyfunction("""COMPUTED_VALUE"""),"FÍSICA III")</f>
        <v>FÍSICA III</v>
      </c>
      <c r="C148" s="11" t="str">
        <f aca="false">IFERROR(__xludf.dummyfunction("""COMPUTED_VALUE"""),"3:7-16")</f>
        <v>3:7-16</v>
      </c>
    </row>
    <row r="149" customFormat="false" ht="15.75" hidden="false" customHeight="false" outlineLevel="0" collapsed="false">
      <c r="A149" s="6" t="n">
        <f aca="false">IFERROR(__xludf.dummyfunction("""COMPUTED_VALUE"""),12604)</f>
        <v>12604</v>
      </c>
      <c r="B149" s="6" t="str">
        <f aca="false">IFERROR(__xludf.dummyfunction("""COMPUTED_VALUE"""),"FÍSICA III")</f>
        <v>FÍSICA III</v>
      </c>
      <c r="C149" s="11" t="str">
        <f aca="false">IFERROR(__xludf.dummyfunction("""COMPUTED_VALUE"""),"1:7-15")</f>
        <v>1:7-15</v>
      </c>
    </row>
    <row r="150" customFormat="false" ht="15.75" hidden="false" customHeight="false" outlineLevel="0" collapsed="false">
      <c r="A150" s="6" t="n">
        <f aca="false">IFERROR(__xludf.dummyfunction("""COMPUTED_VALUE"""),12351)</f>
        <v>12351</v>
      </c>
      <c r="B150" s="6" t="str">
        <f aca="false">IFERROR(__xludf.dummyfunction("""COMPUTED_VALUE"""),"FÍSICA III")</f>
        <v>FÍSICA III</v>
      </c>
      <c r="C150" s="11" t="str">
        <f aca="false">IFERROR(__xludf.dummyfunction("""COMPUTED_VALUE"""),"2:7-15")</f>
        <v>2:7-15</v>
      </c>
    </row>
    <row r="151" customFormat="false" ht="15.75" hidden="false" customHeight="false" outlineLevel="0" collapsed="false">
      <c r="A151" s="6" t="n">
        <f aca="false">IFERROR(__xludf.dummyfunction("""COMPUTED_VALUE"""),12352)</f>
        <v>12352</v>
      </c>
      <c r="B151" s="6" t="str">
        <f aca="false">IFERROR(__xludf.dummyfunction("""COMPUTED_VALUE"""),"FÍSICA III")</f>
        <v>FÍSICA III</v>
      </c>
      <c r="C151" s="11" t="str">
        <f aca="false">IFERROR(__xludf.dummyfunction("""COMPUTED_VALUE"""),"3:7-15")</f>
        <v>3:7-15</v>
      </c>
    </row>
    <row r="152" customFormat="false" ht="15.75" hidden="false" customHeight="false" outlineLevel="0" collapsed="false">
      <c r="A152" s="6" t="n">
        <f aca="false">IFERROR(__xludf.dummyfunction("""COMPUTED_VALUE"""),12605)</f>
        <v>12605</v>
      </c>
      <c r="B152" s="6" t="str">
        <f aca="false">IFERROR(__xludf.dummyfunction("""COMPUTED_VALUE"""),"FÍSICA III")</f>
        <v>FÍSICA III</v>
      </c>
      <c r="C152" s="11" t="str">
        <f aca="false">IFERROR(__xludf.dummyfunction("""COMPUTED_VALUE"""),"4:7-8")</f>
        <v>4:7-8</v>
      </c>
    </row>
    <row r="153" customFormat="false" ht="15.75" hidden="false" customHeight="false" outlineLevel="0" collapsed="false">
      <c r="A153" s="6" t="n">
        <f aca="false">IFERROR(__xludf.dummyfunction("""COMPUTED_VALUE"""),12353)</f>
        <v>12353</v>
      </c>
      <c r="B153" s="6" t="str">
        <f aca="false">IFERROR(__xludf.dummyfunction("""COMPUTED_VALUE"""),"FÍSICA III")</f>
        <v>FÍSICA III</v>
      </c>
      <c r="C153" s="11" t="str">
        <f aca="false">IFERROR(__xludf.dummyfunction("""COMPUTED_VALUE"""),"2:7-15")</f>
        <v>2:7-15</v>
      </c>
    </row>
    <row r="154" customFormat="false" ht="15.75" hidden="false" customHeight="false" outlineLevel="0" collapsed="false">
      <c r="A154" s="6" t="n">
        <f aca="false">IFERROR(__xludf.dummyfunction("""COMPUTED_VALUE"""),12354)</f>
        <v>12354</v>
      </c>
      <c r="B154" s="6" t="str">
        <f aca="false">IFERROR(__xludf.dummyfunction("""COMPUTED_VALUE"""),"FÍSICA III")</f>
        <v>FÍSICA III</v>
      </c>
      <c r="C154" s="11" t="str">
        <f aca="false">IFERROR(__xludf.dummyfunction("""COMPUTED_VALUE"""),"5:7-8")</f>
        <v>5:7-8</v>
      </c>
    </row>
    <row r="155" customFormat="false" ht="15.75" hidden="false" customHeight="false" outlineLevel="0" collapsed="false">
      <c r="A155" s="6" t="n">
        <f aca="false">IFERROR(__xludf.dummyfunction("""COMPUTED_VALUE"""),12606)</f>
        <v>12606</v>
      </c>
      <c r="B155" s="6" t="str">
        <f aca="false">IFERROR(__xludf.dummyfunction("""COMPUTED_VALUE"""),"FÍSICA III")</f>
        <v>FÍSICA III</v>
      </c>
      <c r="C155" s="11" t="str">
        <f aca="false">IFERROR(__xludf.dummyfunction("""COMPUTED_VALUE"""),"2:7-15")</f>
        <v>2:7-15</v>
      </c>
    </row>
    <row r="156" customFormat="false" ht="15.75" hidden="false" customHeight="false" outlineLevel="0" collapsed="false">
      <c r="A156" s="6" t="n">
        <f aca="false">IFERROR(__xludf.dummyfunction("""COMPUTED_VALUE"""),12355)</f>
        <v>12355</v>
      </c>
      <c r="B156" s="6" t="str">
        <f aca="false">IFERROR(__xludf.dummyfunction("""COMPUTED_VALUE"""),"FÍSICA III")</f>
        <v>FÍSICA III</v>
      </c>
      <c r="C156" s="11" t="str">
        <f aca="false">IFERROR(__xludf.dummyfunction("""COMPUTED_VALUE"""),"5:7-15")</f>
        <v>5:7-15</v>
      </c>
    </row>
    <row r="157" customFormat="false" ht="15.75" hidden="false" customHeight="false" outlineLevel="0" collapsed="false">
      <c r="A157" s="6" t="n">
        <f aca="false">IFERROR(__xludf.dummyfunction("""COMPUTED_VALUE"""),12356)</f>
        <v>12356</v>
      </c>
      <c r="B157" s="6" t="str">
        <f aca="false">IFERROR(__xludf.dummyfunction("""COMPUTED_VALUE"""),"FÍSICA III")</f>
        <v>FÍSICA III</v>
      </c>
      <c r="C157" s="11" t="str">
        <f aca="false">IFERROR(__xludf.dummyfunction("""COMPUTED_VALUE"""),"3:1-31")</f>
        <v>3:1-31</v>
      </c>
    </row>
    <row r="158" customFormat="false" ht="15.75" hidden="false" customHeight="false" outlineLevel="0" collapsed="false">
      <c r="A158" s="6" t="n">
        <f aca="false">IFERROR(__xludf.dummyfunction("""COMPUTED_VALUE"""),12607)</f>
        <v>12607</v>
      </c>
      <c r="B158" s="6" t="str">
        <f aca="false">IFERROR(__xludf.dummyfunction("""COMPUTED_VALUE"""),"FÍSICA III")</f>
        <v>FÍSICA III</v>
      </c>
      <c r="C158" s="11" t="str">
        <f aca="false">IFERROR(__xludf.dummyfunction("""COMPUTED_VALUE"""),"1:7-16")</f>
        <v>1:7-16</v>
      </c>
    </row>
    <row r="159" customFormat="false" ht="15.75" hidden="false" customHeight="false" outlineLevel="0" collapsed="false">
      <c r="A159" s="6" t="n">
        <f aca="false">IFERROR(__xludf.dummyfunction("""COMPUTED_VALUE"""),12357)</f>
        <v>12357</v>
      </c>
      <c r="B159" s="6" t="str">
        <f aca="false">IFERROR(__xludf.dummyfunction("""COMPUTED_VALUE"""),"FÍSICA III")</f>
        <v>FÍSICA III</v>
      </c>
      <c r="C159" s="11" t="str">
        <f aca="false">IFERROR(__xludf.dummyfunction("""COMPUTED_VALUE"""),"2:7-16")</f>
        <v>2:7-16</v>
      </c>
    </row>
    <row r="160" customFormat="false" ht="15.75" hidden="false" customHeight="false" outlineLevel="0" collapsed="false">
      <c r="A160" s="6" t="n">
        <f aca="false">IFERROR(__xludf.dummyfunction("""COMPUTED_VALUE"""),12358)</f>
        <v>12358</v>
      </c>
      <c r="B160" s="6" t="str">
        <f aca="false">IFERROR(__xludf.dummyfunction("""COMPUTED_VALUE"""),"FÍSICA III")</f>
        <v>FÍSICA III</v>
      </c>
      <c r="C160" s="11" t="str">
        <f aca="false">IFERROR(__xludf.dummyfunction("""COMPUTED_VALUE"""),"3:7-16")</f>
        <v>3:7-16</v>
      </c>
    </row>
    <row r="161" customFormat="false" ht="15.75" hidden="false" customHeight="false" outlineLevel="0" collapsed="false">
      <c r="A161" s="6" t="n">
        <f aca="false">IFERROR(__xludf.dummyfunction("""COMPUTED_VALUE"""),12608)</f>
        <v>12608</v>
      </c>
      <c r="B161" s="6" t="str">
        <f aca="false">IFERROR(__xludf.dummyfunction("""COMPUTED_VALUE"""),"FÍSICA III")</f>
        <v>FÍSICA III</v>
      </c>
      <c r="C161" s="11" t="str">
        <f aca="false">IFERROR(__xludf.dummyfunction("""COMPUTED_VALUE"""),"4:7-8")</f>
        <v>4:7-8</v>
      </c>
    </row>
    <row r="162" customFormat="false" ht="15.75" hidden="false" customHeight="false" outlineLevel="0" collapsed="false">
      <c r="A162" s="6" t="n">
        <f aca="false">IFERROR(__xludf.dummyfunction("""COMPUTED_VALUE"""),12359)</f>
        <v>12359</v>
      </c>
      <c r="B162" s="6" t="str">
        <f aca="false">IFERROR(__xludf.dummyfunction("""COMPUTED_VALUE"""),"FÍSICA III")</f>
        <v>FÍSICA III</v>
      </c>
      <c r="C162" s="11" t="str">
        <f aca="false">IFERROR(__xludf.dummyfunction("""COMPUTED_VALUE"""),"2:7-16")</f>
        <v>2:7-16</v>
      </c>
    </row>
    <row r="163" customFormat="false" ht="15.75" hidden="false" customHeight="false" outlineLevel="0" collapsed="false">
      <c r="A163" s="6" t="n">
        <f aca="false">IFERROR(__xludf.dummyfunction("""COMPUTED_VALUE"""),12360)</f>
        <v>12360</v>
      </c>
      <c r="B163" s="6" t="str">
        <f aca="false">IFERROR(__xludf.dummyfunction("""COMPUTED_VALUE"""),"FÍSICA III")</f>
        <v>FÍSICA III</v>
      </c>
      <c r="C163" s="11" t="str">
        <f aca="false">IFERROR(__xludf.dummyfunction("""COMPUTED_VALUE"""),"5:7-8")</f>
        <v>5:7-8</v>
      </c>
    </row>
    <row r="164" customFormat="false" ht="15.75" hidden="false" customHeight="false" outlineLevel="0" collapsed="false">
      <c r="A164" s="6" t="n">
        <f aca="false">IFERROR(__xludf.dummyfunction("""COMPUTED_VALUE"""),12609)</f>
        <v>12609</v>
      </c>
      <c r="B164" s="6" t="str">
        <f aca="false">IFERROR(__xludf.dummyfunction("""COMPUTED_VALUE"""),"FÍSICA III")</f>
        <v>FÍSICA III</v>
      </c>
      <c r="C164" s="11" t="str">
        <f aca="false">IFERROR(__xludf.dummyfunction("""COMPUTED_VALUE"""),"2:7-16")</f>
        <v>2:7-16</v>
      </c>
    </row>
    <row r="165" customFormat="false" ht="15.75" hidden="false" customHeight="false" outlineLevel="0" collapsed="false">
      <c r="A165" s="6" t="n">
        <f aca="false">IFERROR(__xludf.dummyfunction("""COMPUTED_VALUE"""),12361)</f>
        <v>12361</v>
      </c>
      <c r="B165" s="6" t="str">
        <f aca="false">IFERROR(__xludf.dummyfunction("""COMPUTED_VALUE"""),"FÍSICA III")</f>
        <v>FÍSICA III</v>
      </c>
      <c r="C165" s="11" t="str">
        <f aca="false">IFERROR(__xludf.dummyfunction("""COMPUTED_VALUE"""),"5:7-16")</f>
        <v>5:7-16</v>
      </c>
    </row>
    <row r="166" customFormat="false" ht="15.75" hidden="false" customHeight="false" outlineLevel="0" collapsed="false">
      <c r="A166" s="6" t="n">
        <f aca="false">IFERROR(__xludf.dummyfunction("""COMPUTED_VALUE"""),12362)</f>
        <v>12362</v>
      </c>
      <c r="B166" s="6" t="str">
        <f aca="false">IFERROR(__xludf.dummyfunction("""COMPUTED_VALUE"""),"FÍSICA III")</f>
        <v>FÍSICA III</v>
      </c>
      <c r="C166" s="11" t="str">
        <f aca="false">IFERROR(__xludf.dummyfunction("""COMPUTED_VALUE"""),"3:2-1")</f>
        <v>3:2-1</v>
      </c>
    </row>
    <row r="167" customFormat="false" ht="15.75" hidden="false" customHeight="false" outlineLevel="0" collapsed="false">
      <c r="A167" s="6" t="n">
        <f aca="false">IFERROR(__xludf.dummyfunction("""COMPUTED_VALUE"""),12610)</f>
        <v>12610</v>
      </c>
      <c r="B167" s="6" t="str">
        <f aca="false">IFERROR(__xludf.dummyfunction("""COMPUTED_VALUE"""),"FÍSICA III")</f>
        <v>FÍSICA III</v>
      </c>
      <c r="C167" s="11" t="str">
        <f aca="false">IFERROR(__xludf.dummyfunction("""COMPUTED_VALUE"""),"1:7-17")</f>
        <v>1:7-17</v>
      </c>
    </row>
    <row r="168" customFormat="false" ht="15.75" hidden="false" customHeight="false" outlineLevel="0" collapsed="false">
      <c r="A168" s="6" t="n">
        <f aca="false">IFERROR(__xludf.dummyfunction("""COMPUTED_VALUE"""),12363)</f>
        <v>12363</v>
      </c>
      <c r="B168" s="6" t="str">
        <f aca="false">IFERROR(__xludf.dummyfunction("""COMPUTED_VALUE"""),"FÍSICA III")</f>
        <v>FÍSICA III</v>
      </c>
      <c r="C168" s="11" t="str">
        <f aca="false">IFERROR(__xludf.dummyfunction("""COMPUTED_VALUE"""),"2:7-17")</f>
        <v>2:7-17</v>
      </c>
    </row>
    <row r="169" customFormat="false" ht="15.75" hidden="false" customHeight="false" outlineLevel="0" collapsed="false">
      <c r="A169" s="6" t="n">
        <f aca="false">IFERROR(__xludf.dummyfunction("""COMPUTED_VALUE"""),12364)</f>
        <v>12364</v>
      </c>
      <c r="B169" s="6" t="str">
        <f aca="false">IFERROR(__xludf.dummyfunction("""COMPUTED_VALUE"""),"FÍSICA III")</f>
        <v>FÍSICA III</v>
      </c>
      <c r="C169" s="11" t="str">
        <f aca="false">IFERROR(__xludf.dummyfunction("""COMPUTED_VALUE"""),"3:7-17")</f>
        <v>3:7-17</v>
      </c>
    </row>
    <row r="170" customFormat="false" ht="15.75" hidden="false" customHeight="false" outlineLevel="0" collapsed="false">
      <c r="A170" s="6" t="n">
        <f aca="false">IFERROR(__xludf.dummyfunction("""COMPUTED_VALUE"""),12611)</f>
        <v>12611</v>
      </c>
      <c r="B170" s="6" t="str">
        <f aca="false">IFERROR(__xludf.dummyfunction("""COMPUTED_VALUE"""),"FÍSICA III")</f>
        <v>FÍSICA III</v>
      </c>
      <c r="C170" s="11" t="str">
        <f aca="false">IFERROR(__xludf.dummyfunction("""COMPUTED_VALUE"""),"1:7-16")</f>
        <v>1:7-16</v>
      </c>
    </row>
    <row r="171" customFormat="false" ht="15.75" hidden="false" customHeight="false" outlineLevel="0" collapsed="false">
      <c r="A171" s="6" t="n">
        <f aca="false">IFERROR(__xludf.dummyfunction("""COMPUTED_VALUE"""),12365)</f>
        <v>12365</v>
      </c>
      <c r="B171" s="6" t="str">
        <f aca="false">IFERROR(__xludf.dummyfunction("""COMPUTED_VALUE"""),"FÍSICA III")</f>
        <v>FÍSICA III</v>
      </c>
      <c r="C171" s="11" t="str">
        <f aca="false">IFERROR(__xludf.dummyfunction("""COMPUTED_VALUE"""),"2:7-16")</f>
        <v>2:7-16</v>
      </c>
    </row>
    <row r="172" customFormat="false" ht="15.75" hidden="false" customHeight="false" outlineLevel="0" collapsed="false">
      <c r="A172" s="6" t="n">
        <f aca="false">IFERROR(__xludf.dummyfunction("""COMPUTED_VALUE"""),12366)</f>
        <v>12366</v>
      </c>
      <c r="B172" s="6" t="str">
        <f aca="false">IFERROR(__xludf.dummyfunction("""COMPUTED_VALUE"""),"FÍSICA III")</f>
        <v>FÍSICA III</v>
      </c>
      <c r="C172" s="11" t="str">
        <f aca="false">IFERROR(__xludf.dummyfunction("""COMPUTED_VALUE"""),"3:7-16")</f>
        <v>3:7-16</v>
      </c>
    </row>
    <row r="173" customFormat="false" ht="15.75" hidden="false" customHeight="false" outlineLevel="0" collapsed="false">
      <c r="A173" s="6" t="n">
        <f aca="false">IFERROR(__xludf.dummyfunction("""COMPUTED_VALUE"""),12612)</f>
        <v>12612</v>
      </c>
      <c r="B173" s="6" t="str">
        <f aca="false">IFERROR(__xludf.dummyfunction("""COMPUTED_VALUE"""),"FÍSICA III")</f>
        <v>FÍSICA III</v>
      </c>
      <c r="C173" s="11" t="str">
        <f aca="false">IFERROR(__xludf.dummyfunction("""COMPUTED_VALUE"""),"4:7-8")</f>
        <v>4:7-8</v>
      </c>
    </row>
    <row r="174" customFormat="false" ht="15.75" hidden="false" customHeight="false" outlineLevel="0" collapsed="false">
      <c r="A174" s="6" t="n">
        <f aca="false">IFERROR(__xludf.dummyfunction("""COMPUTED_VALUE"""),12367)</f>
        <v>12367</v>
      </c>
      <c r="B174" s="6" t="str">
        <f aca="false">IFERROR(__xludf.dummyfunction("""COMPUTED_VALUE"""),"FÍSICA III")</f>
        <v>FÍSICA III</v>
      </c>
      <c r="C174" s="11" t="str">
        <f aca="false">IFERROR(__xludf.dummyfunction("""COMPUTED_VALUE"""),"2:7-16")</f>
        <v>2:7-16</v>
      </c>
    </row>
    <row r="175" customFormat="false" ht="15.75" hidden="false" customHeight="false" outlineLevel="0" collapsed="false">
      <c r="A175" s="6" t="n">
        <f aca="false">IFERROR(__xludf.dummyfunction("""COMPUTED_VALUE"""),12368)</f>
        <v>12368</v>
      </c>
      <c r="B175" s="6" t="str">
        <f aca="false">IFERROR(__xludf.dummyfunction("""COMPUTED_VALUE"""),"FÍSICA III")</f>
        <v>FÍSICA III</v>
      </c>
      <c r="C175" s="11" t="str">
        <f aca="false">IFERROR(__xludf.dummyfunction("""COMPUTED_VALUE"""),"5:7-8")</f>
        <v>5:7-8</v>
      </c>
    </row>
    <row r="176" customFormat="false" ht="15.75" hidden="false" customHeight="false" outlineLevel="0" collapsed="false">
      <c r="A176" s="6" t="n">
        <f aca="false">IFERROR(__xludf.dummyfunction("""COMPUTED_VALUE"""),12613)</f>
        <v>12613</v>
      </c>
      <c r="B176" s="6" t="str">
        <f aca="false">IFERROR(__xludf.dummyfunction("""COMPUTED_VALUE"""),"FÍSICA III")</f>
        <v>FÍSICA III</v>
      </c>
      <c r="C176" s="11" t="str">
        <f aca="false">IFERROR(__xludf.dummyfunction("""COMPUTED_VALUE"""),"2:7-16")</f>
        <v>2:7-16</v>
      </c>
    </row>
    <row r="177" customFormat="false" ht="15.75" hidden="false" customHeight="false" outlineLevel="0" collapsed="false">
      <c r="A177" s="6" t="n">
        <f aca="false">IFERROR(__xludf.dummyfunction("""COMPUTED_VALUE"""),12369)</f>
        <v>12369</v>
      </c>
      <c r="B177" s="6" t="str">
        <f aca="false">IFERROR(__xludf.dummyfunction("""COMPUTED_VALUE"""),"FÍSICA III")</f>
        <v>FÍSICA III</v>
      </c>
      <c r="C177" s="11" t="str">
        <f aca="false">IFERROR(__xludf.dummyfunction("""COMPUTED_VALUE"""),"5:7-16")</f>
        <v>5:7-16</v>
      </c>
    </row>
    <row r="178" customFormat="false" ht="15.75" hidden="false" customHeight="false" outlineLevel="0" collapsed="false">
      <c r="A178" s="6" t="n">
        <f aca="false">IFERROR(__xludf.dummyfunction("""COMPUTED_VALUE"""),12370)</f>
        <v>12370</v>
      </c>
      <c r="B178" s="6" t="str">
        <f aca="false">IFERROR(__xludf.dummyfunction("""COMPUTED_VALUE"""),"FÍSICA III")</f>
        <v>FÍSICA III</v>
      </c>
      <c r="C178" s="11" t="str">
        <f aca="false">IFERROR(__xludf.dummyfunction("""COMPUTED_VALUE"""),"3:6-14")</f>
        <v>3:6-14</v>
      </c>
    </row>
    <row r="179" customFormat="false" ht="15.75" hidden="false" customHeight="false" outlineLevel="0" collapsed="false">
      <c r="A179" s="6" t="n">
        <f aca="false">IFERROR(__xludf.dummyfunction("""COMPUTED_VALUE"""),12614)</f>
        <v>12614</v>
      </c>
      <c r="B179" s="6" t="str">
        <f aca="false">IFERROR(__xludf.dummyfunction("""COMPUTED_VALUE"""),"FÍSICA III")</f>
        <v>FÍSICA III</v>
      </c>
      <c r="C179" s="11" t="str">
        <f aca="false">IFERROR(__xludf.dummyfunction("""COMPUTED_VALUE"""),"1:7-17")</f>
        <v>1:7-17</v>
      </c>
    </row>
    <row r="180" customFormat="false" ht="15.75" hidden="false" customHeight="false" outlineLevel="0" collapsed="false">
      <c r="A180" s="6" t="n">
        <f aca="false">IFERROR(__xludf.dummyfunction("""COMPUTED_VALUE"""),12371)</f>
        <v>12371</v>
      </c>
      <c r="B180" s="6" t="str">
        <f aca="false">IFERROR(__xludf.dummyfunction("""COMPUTED_VALUE"""),"FÍSICA III")</f>
        <v>FÍSICA III</v>
      </c>
      <c r="C180" s="11" t="str">
        <f aca="false">IFERROR(__xludf.dummyfunction("""COMPUTED_VALUE"""),"2:7-17")</f>
        <v>2:7-17</v>
      </c>
    </row>
    <row r="181" customFormat="false" ht="15.75" hidden="false" customHeight="false" outlineLevel="0" collapsed="false">
      <c r="A181" s="6" t="n">
        <f aca="false">IFERROR(__xludf.dummyfunction("""COMPUTED_VALUE"""),12372)</f>
        <v>12372</v>
      </c>
      <c r="B181" s="6" t="str">
        <f aca="false">IFERROR(__xludf.dummyfunction("""COMPUTED_VALUE"""),"FÍSICA III")</f>
        <v>FÍSICA III</v>
      </c>
      <c r="C181" s="11" t="str">
        <f aca="false">IFERROR(__xludf.dummyfunction("""COMPUTED_VALUE"""),"3:7-17")</f>
        <v>3:7-17</v>
      </c>
    </row>
    <row r="182" customFormat="false" ht="15.75" hidden="false" customHeight="false" outlineLevel="0" collapsed="false">
      <c r="A182" s="6" t="n">
        <f aca="false">IFERROR(__xludf.dummyfunction("""COMPUTED_VALUE"""),12615)</f>
        <v>12615</v>
      </c>
      <c r="B182" s="6" t="str">
        <f aca="false">IFERROR(__xludf.dummyfunction("""COMPUTED_VALUE"""),"FÍSICA III")</f>
        <v>FÍSICA III</v>
      </c>
      <c r="C182" s="11" t="str">
        <f aca="false">IFERROR(__xludf.dummyfunction("""COMPUTED_VALUE"""),"4:7-8")</f>
        <v>4:7-8</v>
      </c>
    </row>
    <row r="183" customFormat="false" ht="15.75" hidden="false" customHeight="false" outlineLevel="0" collapsed="false">
      <c r="A183" s="6" t="n">
        <f aca="false">IFERROR(__xludf.dummyfunction("""COMPUTED_VALUE"""),12373)</f>
        <v>12373</v>
      </c>
      <c r="B183" s="6" t="str">
        <f aca="false">IFERROR(__xludf.dummyfunction("""COMPUTED_VALUE"""),"FÍSICA III")</f>
        <v>FÍSICA III</v>
      </c>
      <c r="C183" s="11" t="str">
        <f aca="false">IFERROR(__xludf.dummyfunction("""COMPUTED_VALUE"""),"2:7-17")</f>
        <v>2:7-17</v>
      </c>
    </row>
    <row r="184" customFormat="false" ht="15.75" hidden="false" customHeight="false" outlineLevel="0" collapsed="false">
      <c r="A184" s="6" t="n">
        <f aca="false">IFERROR(__xludf.dummyfunction("""COMPUTED_VALUE"""),12374)</f>
        <v>12374</v>
      </c>
      <c r="B184" s="6" t="str">
        <f aca="false">IFERROR(__xludf.dummyfunction("""COMPUTED_VALUE"""),"FÍSICA III")</f>
        <v>FÍSICA III</v>
      </c>
      <c r="C184" s="11" t="str">
        <f aca="false">IFERROR(__xludf.dummyfunction("""COMPUTED_VALUE"""),"5:7-8")</f>
        <v>5:7-8</v>
      </c>
    </row>
    <row r="185" customFormat="false" ht="15.75" hidden="false" customHeight="false" outlineLevel="0" collapsed="false">
      <c r="A185" s="6" t="n">
        <f aca="false">IFERROR(__xludf.dummyfunction("""COMPUTED_VALUE"""),12616)</f>
        <v>12616</v>
      </c>
      <c r="B185" s="6" t="str">
        <f aca="false">IFERROR(__xludf.dummyfunction("""COMPUTED_VALUE"""),"FÍSICA III")</f>
        <v>FÍSICA III</v>
      </c>
      <c r="C185" s="11" t="str">
        <f aca="false">IFERROR(__xludf.dummyfunction("""COMPUTED_VALUE"""),"2:7-17")</f>
        <v>2:7-17</v>
      </c>
    </row>
    <row r="186" customFormat="false" ht="15.75" hidden="false" customHeight="false" outlineLevel="0" collapsed="false">
      <c r="A186" s="6" t="n">
        <f aca="false">IFERROR(__xludf.dummyfunction("""COMPUTED_VALUE"""),12375)</f>
        <v>12375</v>
      </c>
      <c r="B186" s="6" t="str">
        <f aca="false">IFERROR(__xludf.dummyfunction("""COMPUTED_VALUE"""),"FÍSICA III")</f>
        <v>FÍSICA III</v>
      </c>
      <c r="C186" s="11" t="str">
        <f aca="false">IFERROR(__xludf.dummyfunction("""COMPUTED_VALUE"""),"5:7-17")</f>
        <v>5:7-17</v>
      </c>
    </row>
    <row r="187" customFormat="false" ht="15.75" hidden="false" customHeight="false" outlineLevel="0" collapsed="false">
      <c r="A187" s="6" t="n">
        <f aca="false">IFERROR(__xludf.dummyfunction("""COMPUTED_VALUE"""),12376)</f>
        <v>12376</v>
      </c>
      <c r="B187" s="6" t="str">
        <f aca="false">IFERROR(__xludf.dummyfunction("""COMPUTED_VALUE"""),"FÍSICA III")</f>
        <v>FÍSICA III</v>
      </c>
      <c r="C187" s="11" t="str">
        <f aca="false">IFERROR(__xludf.dummyfunction("""COMPUTED_VALUE"""),"3:6-15")</f>
        <v>3:6-15</v>
      </c>
    </row>
    <row r="188" customFormat="false" ht="15.75" hidden="false" customHeight="false" outlineLevel="0" collapsed="false">
      <c r="A188" s="6" t="n">
        <f aca="false">IFERROR(__xludf.dummyfunction("""COMPUTED_VALUE"""),12617)</f>
        <v>12617</v>
      </c>
      <c r="B188" s="6" t="str">
        <f aca="false">IFERROR(__xludf.dummyfunction("""COMPUTED_VALUE"""),"FÍSICA III")</f>
        <v>FÍSICA III</v>
      </c>
      <c r="C188" s="11" t="str">
        <f aca="false">IFERROR(__xludf.dummyfunction("""COMPUTED_VALUE"""),"1:7-18")</f>
        <v>1:7-18</v>
      </c>
    </row>
    <row r="189" customFormat="false" ht="15.75" hidden="false" customHeight="false" outlineLevel="0" collapsed="false">
      <c r="A189" s="6" t="n">
        <f aca="false">IFERROR(__xludf.dummyfunction("""COMPUTED_VALUE"""),12377)</f>
        <v>12377</v>
      </c>
      <c r="B189" s="6" t="str">
        <f aca="false">IFERROR(__xludf.dummyfunction("""COMPUTED_VALUE"""),"FÍSICA III")</f>
        <v>FÍSICA III</v>
      </c>
      <c r="C189" s="11" t="str">
        <f aca="false">IFERROR(__xludf.dummyfunction("""COMPUTED_VALUE"""),"2:7-18")</f>
        <v>2:7-18</v>
      </c>
    </row>
    <row r="190" customFormat="false" ht="15.75" hidden="false" customHeight="false" outlineLevel="0" collapsed="false">
      <c r="A190" s="6" t="n">
        <f aca="false">IFERROR(__xludf.dummyfunction("""COMPUTED_VALUE"""),12378)</f>
        <v>12378</v>
      </c>
      <c r="B190" s="6" t="str">
        <f aca="false">IFERROR(__xludf.dummyfunction("""COMPUTED_VALUE"""),"FÍSICA III")</f>
        <v>FÍSICA III</v>
      </c>
      <c r="C190" s="11" t="str">
        <f aca="false">IFERROR(__xludf.dummyfunction("""COMPUTED_VALUE"""),"3:7-18")</f>
        <v>3:7-18</v>
      </c>
    </row>
    <row r="191" customFormat="false" ht="15.75" hidden="false" customHeight="false" outlineLevel="0" collapsed="false">
      <c r="A191" s="6" t="n">
        <f aca="false">IFERROR(__xludf.dummyfunction("""COMPUTED_VALUE"""),12618)</f>
        <v>12618</v>
      </c>
      <c r="B191" s="6" t="str">
        <f aca="false">IFERROR(__xludf.dummyfunction("""COMPUTED_VALUE"""),"FÍSICA III")</f>
        <v>FÍSICA III</v>
      </c>
      <c r="C191" s="11" t="str">
        <f aca="false">IFERROR(__xludf.dummyfunction("""COMPUTED_VALUE"""),"1:7-17")</f>
        <v>1:7-17</v>
      </c>
    </row>
    <row r="192" customFormat="false" ht="15.75" hidden="false" customHeight="false" outlineLevel="0" collapsed="false">
      <c r="A192" s="6" t="n">
        <f aca="false">IFERROR(__xludf.dummyfunction("""COMPUTED_VALUE"""),12379)</f>
        <v>12379</v>
      </c>
      <c r="B192" s="6" t="str">
        <f aca="false">IFERROR(__xludf.dummyfunction("""COMPUTED_VALUE"""),"FÍSICA III")</f>
        <v>FÍSICA III</v>
      </c>
      <c r="C192" s="11" t="str">
        <f aca="false">IFERROR(__xludf.dummyfunction("""COMPUTED_VALUE"""),"2:7-17")</f>
        <v>2:7-17</v>
      </c>
    </row>
    <row r="193" customFormat="false" ht="15.75" hidden="false" customHeight="false" outlineLevel="0" collapsed="false">
      <c r="A193" s="6" t="n">
        <f aca="false">IFERROR(__xludf.dummyfunction("""COMPUTED_VALUE"""),12380)</f>
        <v>12380</v>
      </c>
      <c r="B193" s="6" t="str">
        <f aca="false">IFERROR(__xludf.dummyfunction("""COMPUTED_VALUE"""),"FÍSICA III")</f>
        <v>FÍSICA III</v>
      </c>
      <c r="C193" s="11" t="str">
        <f aca="false">IFERROR(__xludf.dummyfunction("""COMPUTED_VALUE"""),"3:7-17")</f>
        <v>3:7-17</v>
      </c>
    </row>
    <row r="194" customFormat="false" ht="15.75" hidden="false" customHeight="false" outlineLevel="0" collapsed="false">
      <c r="A194" s="6" t="n">
        <f aca="false">IFERROR(__xludf.dummyfunction("""COMPUTED_VALUE"""),12619)</f>
        <v>12619</v>
      </c>
      <c r="B194" s="6" t="str">
        <f aca="false">IFERROR(__xludf.dummyfunction("""COMPUTED_VALUE"""),"FÍSICA III")</f>
        <v>FÍSICA III</v>
      </c>
      <c r="C194" s="11" t="str">
        <f aca="false">IFERROR(__xludf.dummyfunction("""COMPUTED_VALUE"""),"4:7-8")</f>
        <v>4:7-8</v>
      </c>
    </row>
    <row r="195" customFormat="false" ht="15.75" hidden="false" customHeight="false" outlineLevel="0" collapsed="false">
      <c r="A195" s="6" t="n">
        <f aca="false">IFERROR(__xludf.dummyfunction("""COMPUTED_VALUE"""),12381)</f>
        <v>12381</v>
      </c>
      <c r="B195" s="6" t="str">
        <f aca="false">IFERROR(__xludf.dummyfunction("""COMPUTED_VALUE"""),"FÍSICA III")</f>
        <v>FÍSICA III</v>
      </c>
      <c r="C195" s="11" t="str">
        <f aca="false">IFERROR(__xludf.dummyfunction("""COMPUTED_VALUE"""),"2:7-17")</f>
        <v>2:7-17</v>
      </c>
    </row>
    <row r="196" customFormat="false" ht="15.75" hidden="false" customHeight="false" outlineLevel="0" collapsed="false">
      <c r="A196" s="6" t="n">
        <f aca="false">IFERROR(__xludf.dummyfunction("""COMPUTED_VALUE"""),11640)</f>
        <v>11640</v>
      </c>
      <c r="B196" s="6" t="str">
        <f aca="false">IFERROR(__xludf.dummyfunction("""COMPUTED_VALUE"""),"FÍSICA I")</f>
        <v>FÍSICA I</v>
      </c>
      <c r="C196" s="11" t="str">
        <f aca="false">IFERROR(__xludf.dummyfunction("""COMPUTED_VALUE"""),"5:7-8")</f>
        <v>5:7-8</v>
      </c>
    </row>
    <row r="197" customFormat="false" ht="15.75" hidden="false" customHeight="false" outlineLevel="0" collapsed="false">
      <c r="A197" s="6" t="n">
        <f aca="false">IFERROR(__xludf.dummyfunction("""COMPUTED_VALUE"""),11641)</f>
        <v>11641</v>
      </c>
      <c r="B197" s="6" t="str">
        <f aca="false">IFERROR(__xludf.dummyfunction("""COMPUTED_VALUE"""),"FÍSICA I")</f>
        <v>FÍSICA I</v>
      </c>
      <c r="C197" s="11" t="str">
        <f aca="false">IFERROR(__xludf.dummyfunction("""COMPUTED_VALUE"""),"2:7-17")</f>
        <v>2:7-17</v>
      </c>
    </row>
    <row r="198" customFormat="false" ht="15.75" hidden="false" customHeight="false" outlineLevel="0" collapsed="false">
      <c r="A198" s="6" t="str">
        <f aca="false">IFERROR(__xludf.dummyfunction("""COMPUTED_VALUE"""),"")</f>
        <v/>
      </c>
      <c r="B198" s="6" t="str">
        <f aca="false">IFERROR(__xludf.dummyfunction("""COMPUTED_VALUE"""),"FÍSICA I")</f>
        <v>FÍSICA I</v>
      </c>
      <c r="C198" s="11" t="str">
        <f aca="false">IFERROR(__xludf.dummyfunction("""COMPUTED_VALUE"""),"5:7-17")</f>
        <v>5:7-17</v>
      </c>
    </row>
    <row r="199" customFormat="false" ht="15.75" hidden="false" customHeight="false" outlineLevel="0" collapsed="false">
      <c r="A199" s="6" t="n">
        <f aca="false">IFERROR(__xludf.dummyfunction("""COMPUTED_VALUE"""),11642)</f>
        <v>11642</v>
      </c>
      <c r="B199" s="6" t="str">
        <f aca="false">IFERROR(__xludf.dummyfunction("""COMPUTED_VALUE"""),"FÍSICA I")</f>
        <v>FÍSICA I</v>
      </c>
      <c r="C199" s="11" t="str">
        <f aca="false">IFERROR(__xludf.dummyfunction("""COMPUTED_VALUE"""),"3:10-26")</f>
        <v>3:10-26</v>
      </c>
    </row>
    <row r="200" customFormat="false" ht="15.75" hidden="false" customHeight="false" outlineLevel="0" collapsed="false">
      <c r="A200" s="6" t="n">
        <f aca="false">IFERROR(__xludf.dummyfunction("""COMPUTED_VALUE"""),11643)</f>
        <v>11643</v>
      </c>
      <c r="B200" s="6" t="str">
        <f aca="false">IFERROR(__xludf.dummyfunction("""COMPUTED_VALUE"""),"FÍSICA I")</f>
        <v>FÍSICA I</v>
      </c>
      <c r="C200" s="11" t="str">
        <f aca="false">IFERROR(__xludf.dummyfunction("""COMPUTED_VALUE"""),"1:7-18")</f>
        <v>1:7-18</v>
      </c>
    </row>
    <row r="201" customFormat="false" ht="15.75" hidden="false" customHeight="false" outlineLevel="0" collapsed="false">
      <c r="A201" s="6" t="n">
        <f aca="false">IFERROR(__xludf.dummyfunction("""COMPUTED_VALUE"""),11644)</f>
        <v>11644</v>
      </c>
      <c r="B201" s="6" t="str">
        <f aca="false">IFERROR(__xludf.dummyfunction("""COMPUTED_VALUE"""),"FÍSICA I")</f>
        <v>FÍSICA I</v>
      </c>
      <c r="C201" s="11" t="str">
        <f aca="false">IFERROR(__xludf.dummyfunction("""COMPUTED_VALUE"""),"2:7-18")</f>
        <v>2:7-18</v>
      </c>
    </row>
    <row r="202" customFormat="false" ht="15.75" hidden="false" customHeight="false" outlineLevel="0" collapsed="false">
      <c r="A202" s="6" t="str">
        <f aca="false">IFERROR(__xludf.dummyfunction("""COMPUTED_VALUE"""),"")</f>
        <v/>
      </c>
      <c r="B202" s="6" t="str">
        <f aca="false">IFERROR(__xludf.dummyfunction("""COMPUTED_VALUE"""),"FÍSICA I")</f>
        <v>FÍSICA I</v>
      </c>
      <c r="C202" s="11" t="str">
        <f aca="false">IFERROR(__xludf.dummyfunction("""COMPUTED_VALUE"""),"3:7-18")</f>
        <v>3:7-18</v>
      </c>
    </row>
    <row r="203" customFormat="false" ht="15.75" hidden="false" customHeight="false" outlineLevel="0" collapsed="false">
      <c r="A203" s="6" t="n">
        <f aca="false">IFERROR(__xludf.dummyfunction("""COMPUTED_VALUE"""),11645)</f>
        <v>11645</v>
      </c>
      <c r="B203" s="6" t="str">
        <f aca="false">IFERROR(__xludf.dummyfunction("""COMPUTED_VALUE"""),"FÍSICA II")</f>
        <v>FÍSICA II</v>
      </c>
      <c r="C203" s="11" t="str">
        <f aca="false">IFERROR(__xludf.dummyfunction("""COMPUTED_VALUE"""),"4:7-8")</f>
        <v>4:7-8</v>
      </c>
    </row>
    <row r="204" customFormat="false" ht="15.75" hidden="false" customHeight="false" outlineLevel="0" collapsed="false">
      <c r="A204" s="6" t="n">
        <f aca="false">IFERROR(__xludf.dummyfunction("""COMPUTED_VALUE"""),11646)</f>
        <v>11646</v>
      </c>
      <c r="B204" s="6" t="str">
        <f aca="false">IFERROR(__xludf.dummyfunction("""COMPUTED_VALUE"""),"FÍSICA II")</f>
        <v>FÍSICA II</v>
      </c>
      <c r="C204" s="11" t="str">
        <f aca="false">IFERROR(__xludf.dummyfunction("""COMPUTED_VALUE"""),"2:7-18")</f>
        <v>2:7-18</v>
      </c>
    </row>
    <row r="205" customFormat="false" ht="15.75" hidden="false" customHeight="false" outlineLevel="0" collapsed="false">
      <c r="A205" s="6" t="n">
        <f aca="false">IFERROR(__xludf.dummyfunction("""COMPUTED_VALUE"""),11647)</f>
        <v>11647</v>
      </c>
      <c r="B205" s="6" t="str">
        <f aca="false">IFERROR(__xludf.dummyfunction("""COMPUTED_VALUE"""),"FÍSICA II")</f>
        <v>FÍSICA II</v>
      </c>
      <c r="C205" s="11" t="str">
        <f aca="false">IFERROR(__xludf.dummyfunction("""COMPUTED_VALUE"""),"5:7-8")</f>
        <v>5:7-8</v>
      </c>
    </row>
    <row r="206" customFormat="false" ht="15.75" hidden="false" customHeight="false" outlineLevel="0" collapsed="false">
      <c r="A206" s="6" t="str">
        <f aca="false">IFERROR(__xludf.dummyfunction("""COMPUTED_VALUE"""),"")</f>
        <v/>
      </c>
      <c r="B206" s="6" t="str">
        <f aca="false">IFERROR(__xludf.dummyfunction("""COMPUTED_VALUE"""),"FÍSICA II")</f>
        <v>FÍSICA II</v>
      </c>
      <c r="C206" s="11" t="str">
        <f aca="false">IFERROR(__xludf.dummyfunction("""COMPUTED_VALUE"""),"2:7-18")</f>
        <v>2:7-18</v>
      </c>
    </row>
    <row r="207" customFormat="false" ht="15.75" hidden="false" customHeight="false" outlineLevel="0" collapsed="false">
      <c r="A207" s="6" t="n">
        <f aca="false">IFERROR(__xludf.dummyfunction("""COMPUTED_VALUE"""),11648)</f>
        <v>11648</v>
      </c>
      <c r="B207" s="6" t="str">
        <f aca="false">IFERROR(__xludf.dummyfunction("""COMPUTED_VALUE"""),"FÍSICA II")</f>
        <v>FÍSICA II</v>
      </c>
      <c r="C207" s="11" t="str">
        <f aca="false">IFERROR(__xludf.dummyfunction("""COMPUTED_VALUE"""),"5:7-18")</f>
        <v>5:7-18</v>
      </c>
    </row>
    <row r="208" customFormat="false" ht="15.75" hidden="false" customHeight="false" outlineLevel="0" collapsed="false">
      <c r="A208" s="6" t="n">
        <f aca="false">IFERROR(__xludf.dummyfunction("""COMPUTED_VALUE"""),11649)</f>
        <v>11649</v>
      </c>
      <c r="B208" s="6" t="str">
        <f aca="false">IFERROR(__xludf.dummyfunction("""COMPUTED_VALUE"""),"FÍSICA II")</f>
        <v>FÍSICA II</v>
      </c>
      <c r="C208" s="11" t="str">
        <f aca="false">IFERROR(__xludf.dummyfunction("""COMPUTED_VALUE"""),"3:10-27")</f>
        <v>3:10-27</v>
      </c>
    </row>
    <row r="209" customFormat="false" ht="15.75" hidden="false" customHeight="false" outlineLevel="0" collapsed="false">
      <c r="A209" s="6" t="n">
        <f aca="false">IFERROR(__xludf.dummyfunction("""COMPUTED_VALUE"""),11650)</f>
        <v>11650</v>
      </c>
      <c r="B209" s="6" t="str">
        <f aca="false">IFERROR(__xludf.dummyfunction("""COMPUTED_VALUE"""),"FÍSICA II")</f>
        <v>FÍSICA II</v>
      </c>
      <c r="C209" s="11" t="str">
        <f aca="false">IFERROR(__xludf.dummyfunction("""COMPUTED_VALUE"""),"1:7-19")</f>
        <v>1:7-19</v>
      </c>
    </row>
    <row r="210" customFormat="false" ht="15.75" hidden="false" customHeight="false" outlineLevel="0" collapsed="false">
      <c r="A210" s="6" t="str">
        <f aca="false">IFERROR(__xludf.dummyfunction("""COMPUTED_VALUE"""),"")</f>
        <v/>
      </c>
      <c r="B210" s="6" t="str">
        <f aca="false">IFERROR(__xludf.dummyfunction("""COMPUTED_VALUE"""),"FÍSICA II")</f>
        <v>FÍSICA II</v>
      </c>
      <c r="C210" s="11" t="str">
        <f aca="false">IFERROR(__xludf.dummyfunction("""COMPUTED_VALUE"""),"2:7-19")</f>
        <v>2:7-19</v>
      </c>
    </row>
    <row r="211" customFormat="false" ht="15.75" hidden="false" customHeight="false" outlineLevel="0" collapsed="false">
      <c r="A211" s="6" t="n">
        <f aca="false">IFERROR(__xludf.dummyfunction("""COMPUTED_VALUE"""),11651)</f>
        <v>11651</v>
      </c>
      <c r="B211" s="6" t="str">
        <f aca="false">IFERROR(__xludf.dummyfunction("""COMPUTED_VALUE"""),"FÍSICA III")</f>
        <v>FÍSICA III</v>
      </c>
      <c r="C211" s="11" t="str">
        <f aca="false">IFERROR(__xludf.dummyfunction("""COMPUTED_VALUE"""),"3:7-19")</f>
        <v>3:7-19</v>
      </c>
    </row>
    <row r="212" customFormat="false" ht="15.75" hidden="false" customHeight="false" outlineLevel="0" collapsed="false">
      <c r="A212" s="6" t="n">
        <f aca="false">IFERROR(__xludf.dummyfunction("""COMPUTED_VALUE"""),11652)</f>
        <v>11652</v>
      </c>
      <c r="B212" s="6" t="str">
        <f aca="false">IFERROR(__xludf.dummyfunction("""COMPUTED_VALUE"""),"FÍSICA III")</f>
        <v>FÍSICA III</v>
      </c>
      <c r="C212" s="11" t="str">
        <f aca="false">IFERROR(__xludf.dummyfunction("""COMPUTED_VALUE"""),"1:7-18")</f>
        <v>1:7-18</v>
      </c>
    </row>
    <row r="213" customFormat="false" ht="15.75" hidden="false" customHeight="false" outlineLevel="0" collapsed="false">
      <c r="A213" s="6" t="n">
        <f aca="false">IFERROR(__xludf.dummyfunction("""COMPUTED_VALUE"""),11653)</f>
        <v>11653</v>
      </c>
      <c r="B213" s="6" t="str">
        <f aca="false">IFERROR(__xludf.dummyfunction("""COMPUTED_VALUE"""),"FÍSICA III")</f>
        <v>FÍSICA III</v>
      </c>
      <c r="C213" s="11" t="str">
        <f aca="false">IFERROR(__xludf.dummyfunction("""COMPUTED_VALUE"""),"2:7-18")</f>
        <v>2:7-18</v>
      </c>
    </row>
    <row r="214" customFormat="false" ht="15.75" hidden="false" customHeight="false" outlineLevel="0" collapsed="false">
      <c r="A214" s="6" t="str">
        <f aca="false">IFERROR(__xludf.dummyfunction("""COMPUTED_VALUE"""),"")</f>
        <v/>
      </c>
      <c r="B214" s="6" t="str">
        <f aca="false">IFERROR(__xludf.dummyfunction("""COMPUTED_VALUE"""),"FÍSICA III")</f>
        <v>FÍSICA III</v>
      </c>
      <c r="C214" s="11" t="str">
        <f aca="false">IFERROR(__xludf.dummyfunction("""COMPUTED_VALUE"""),"3:7-18")</f>
        <v>3:7-18</v>
      </c>
    </row>
    <row r="215" customFormat="false" ht="15.75" hidden="false" customHeight="false" outlineLevel="0" collapsed="false">
      <c r="A215" s="6" t="n">
        <f aca="false">IFERROR(__xludf.dummyfunction("""COMPUTED_VALUE"""),11654)</f>
        <v>11654</v>
      </c>
      <c r="B215" s="6" t="str">
        <f aca="false">IFERROR(__xludf.dummyfunction("""COMPUTED_VALUE"""),"FÍSICA III")</f>
        <v>FÍSICA III</v>
      </c>
      <c r="C215" s="11" t="str">
        <f aca="false">IFERROR(__xludf.dummyfunction("""COMPUTED_VALUE"""),"4:7-8")</f>
        <v>4:7-8</v>
      </c>
    </row>
    <row r="216" customFormat="false" ht="15.75" hidden="false" customHeight="false" outlineLevel="0" collapsed="false">
      <c r="A216" s="6" t="n">
        <f aca="false">IFERROR(__xludf.dummyfunction("""COMPUTED_VALUE"""),11655)</f>
        <v>11655</v>
      </c>
      <c r="B216" s="6" t="str">
        <f aca="false">IFERROR(__xludf.dummyfunction("""COMPUTED_VALUE"""),"FÍSICA III")</f>
        <v>FÍSICA III</v>
      </c>
      <c r="C216" s="11" t="str">
        <f aca="false">IFERROR(__xludf.dummyfunction("""COMPUTED_VALUE"""),"2:7-18")</f>
        <v>2:7-18</v>
      </c>
    </row>
    <row r="217" customFormat="false" ht="15.75" hidden="false" customHeight="false" outlineLevel="0" collapsed="false">
      <c r="A217" s="6" t="n">
        <f aca="false">IFERROR(__xludf.dummyfunction("""COMPUTED_VALUE"""),11656)</f>
        <v>11656</v>
      </c>
      <c r="B217" s="6" t="str">
        <f aca="false">IFERROR(__xludf.dummyfunction("""COMPUTED_VALUE"""),"FÍSICA III")</f>
        <v>FÍSICA III</v>
      </c>
      <c r="C217" s="11" t="str">
        <f aca="false">IFERROR(__xludf.dummyfunction("""COMPUTED_VALUE"""),"5:7-8")</f>
        <v>5:7-8</v>
      </c>
    </row>
    <row r="218" customFormat="false" ht="15.75" hidden="false" customHeight="false" outlineLevel="0" collapsed="false">
      <c r="A218" s="6" t="str">
        <f aca="false">IFERROR(__xludf.dummyfunction("""COMPUTED_VALUE"""),"")</f>
        <v/>
      </c>
      <c r="B218" s="6" t="str">
        <f aca="false">IFERROR(__xludf.dummyfunction("""COMPUTED_VALUE"""),"FÍSICA III")</f>
        <v>FÍSICA III</v>
      </c>
      <c r="C218" s="11" t="str">
        <f aca="false">IFERROR(__xludf.dummyfunction("""COMPUTED_VALUE"""),"2:7-18")</f>
        <v>2:7-18</v>
      </c>
    </row>
    <row r="219" customFormat="false" ht="15.75" hidden="false" customHeight="false" outlineLevel="0" collapsed="false">
      <c r="A219" s="6" t="n">
        <f aca="false">IFERROR(__xludf.dummyfunction("""COMPUTED_VALUE"""),11657)</f>
        <v>11657</v>
      </c>
      <c r="B219" s="6" t="str">
        <f aca="false">IFERROR(__xludf.dummyfunction("""COMPUTED_VALUE"""),"FÍSICA I")</f>
        <v>FÍSICA I</v>
      </c>
      <c r="C219" s="11" t="str">
        <f aca="false">IFERROR(__xludf.dummyfunction("""COMPUTED_VALUE"""),"5:7-18")</f>
        <v>5:7-18</v>
      </c>
    </row>
    <row r="220" customFormat="false" ht="15.75" hidden="false" customHeight="false" outlineLevel="0" collapsed="false">
      <c r="A220" s="6" t="n">
        <f aca="false">IFERROR(__xludf.dummyfunction("""COMPUTED_VALUE"""),11739)</f>
        <v>11739</v>
      </c>
      <c r="B220" s="6" t="str">
        <f aca="false">IFERROR(__xludf.dummyfunction("""COMPUTED_VALUE"""),"FÍSICA I")</f>
        <v>FÍSICA I</v>
      </c>
      <c r="C220" s="11" t="str">
        <f aca="false">IFERROR(__xludf.dummyfunction("""COMPUTED_VALUE"""),"3:3-9")</f>
        <v>3:3-9</v>
      </c>
    </row>
    <row r="221" customFormat="false" ht="15.75" hidden="false" customHeight="false" outlineLevel="0" collapsed="false">
      <c r="A221" s="6" t="n">
        <f aca="false">IFERROR(__xludf.dummyfunction("""COMPUTED_VALUE"""),11658)</f>
        <v>11658</v>
      </c>
      <c r="B221" s="6" t="str">
        <f aca="false">IFERROR(__xludf.dummyfunction("""COMPUTED_VALUE"""),"FÍSICA I")</f>
        <v>FÍSICA I</v>
      </c>
      <c r="C221" s="11" t="str">
        <f aca="false">IFERROR(__xludf.dummyfunction("""COMPUTED_VALUE"""),"1:7-19")</f>
        <v>1:7-19</v>
      </c>
    </row>
    <row r="222" customFormat="false" ht="15.75" hidden="false" customHeight="false" outlineLevel="0" collapsed="false">
      <c r="A222" s="6" t="n">
        <f aca="false">IFERROR(__xludf.dummyfunction("""COMPUTED_VALUE"""),11659)</f>
        <v>11659</v>
      </c>
      <c r="B222" s="6" t="str">
        <f aca="false">IFERROR(__xludf.dummyfunction("""COMPUTED_VALUE"""),"FÍSICA I")</f>
        <v>FÍSICA I</v>
      </c>
      <c r="C222" s="11" t="str">
        <f aca="false">IFERROR(__xludf.dummyfunction("""COMPUTED_VALUE"""),"2:7-19")</f>
        <v>2:7-19</v>
      </c>
    </row>
    <row r="223" customFormat="false" ht="15.75" hidden="false" customHeight="false" outlineLevel="0" collapsed="false">
      <c r="A223" s="6" t="n">
        <f aca="false">IFERROR(__xludf.dummyfunction("""COMPUTED_VALUE"""),11740)</f>
        <v>11740</v>
      </c>
      <c r="B223" s="6" t="str">
        <f aca="false">IFERROR(__xludf.dummyfunction("""COMPUTED_VALUE"""),"FÍSICA I")</f>
        <v>FÍSICA I</v>
      </c>
      <c r="C223" s="11" t="str">
        <f aca="false">IFERROR(__xludf.dummyfunction("""COMPUTED_VALUE"""),"3:7-19")</f>
        <v>3:7-19</v>
      </c>
    </row>
    <row r="224" customFormat="false" ht="15.75" hidden="false" customHeight="false" outlineLevel="0" collapsed="false">
      <c r="A224" s="6" t="n">
        <f aca="false">IFERROR(__xludf.dummyfunction("""COMPUTED_VALUE"""),11660)</f>
        <v>11660</v>
      </c>
      <c r="B224" s="6" t="str">
        <f aca="false">IFERROR(__xludf.dummyfunction("""COMPUTED_VALUE"""),"FÍSICA I")</f>
        <v>FÍSICA I</v>
      </c>
      <c r="C224" s="11" t="str">
        <f aca="false">IFERROR(__xludf.dummyfunction("""COMPUTED_VALUE"""),"4:7-8")</f>
        <v>4:7-8</v>
      </c>
    </row>
    <row r="225" customFormat="false" ht="15.75" hidden="false" customHeight="false" outlineLevel="0" collapsed="false">
      <c r="A225" s="6" t="n">
        <f aca="false">IFERROR(__xludf.dummyfunction("""COMPUTED_VALUE"""),11661)</f>
        <v>11661</v>
      </c>
      <c r="B225" s="6" t="str">
        <f aca="false">IFERROR(__xludf.dummyfunction("""COMPUTED_VALUE"""),"FÍSICA II")</f>
        <v>FÍSICA II</v>
      </c>
      <c r="C225" s="11" t="str">
        <f aca="false">IFERROR(__xludf.dummyfunction("""COMPUTED_VALUE"""),"2:7-19")</f>
        <v>2:7-19</v>
      </c>
    </row>
    <row r="226" customFormat="false" ht="15.75" hidden="false" customHeight="false" outlineLevel="0" collapsed="false">
      <c r="A226" s="6" t="n">
        <f aca="false">IFERROR(__xludf.dummyfunction("""COMPUTED_VALUE"""),11741)</f>
        <v>11741</v>
      </c>
      <c r="B226" s="6" t="str">
        <f aca="false">IFERROR(__xludf.dummyfunction("""COMPUTED_VALUE"""),"FÍSICA II")</f>
        <v>FÍSICA II</v>
      </c>
      <c r="C226" s="11" t="str">
        <f aca="false">IFERROR(__xludf.dummyfunction("""COMPUTED_VALUE"""),"5:7-8")</f>
        <v>5:7-8</v>
      </c>
    </row>
    <row r="227" customFormat="false" ht="15.75" hidden="false" customHeight="false" outlineLevel="0" collapsed="false">
      <c r="A227" s="6" t="n">
        <f aca="false">IFERROR(__xludf.dummyfunction("""COMPUTED_VALUE"""),11662)</f>
        <v>11662</v>
      </c>
      <c r="B227" s="6" t="str">
        <f aca="false">IFERROR(__xludf.dummyfunction("""COMPUTED_VALUE"""),"FÍSICA II")</f>
        <v>FÍSICA II</v>
      </c>
      <c r="C227" s="11" t="str">
        <f aca="false">IFERROR(__xludf.dummyfunction("""COMPUTED_VALUE"""),"2:7-19")</f>
        <v>2:7-19</v>
      </c>
    </row>
    <row r="228" customFormat="false" ht="15.75" hidden="false" customHeight="false" outlineLevel="0" collapsed="false">
      <c r="A228" s="6" t="n">
        <f aca="false">IFERROR(__xludf.dummyfunction("""COMPUTED_VALUE"""),11742)</f>
        <v>11742</v>
      </c>
      <c r="B228" s="6" t="str">
        <f aca="false">IFERROR(__xludf.dummyfunction("""COMPUTED_VALUE"""),"FÍSICA II")</f>
        <v>FÍSICA II</v>
      </c>
      <c r="C228" s="11" t="str">
        <f aca="false">IFERROR(__xludf.dummyfunction("""COMPUTED_VALUE"""),"5:7-19")</f>
        <v>5:7-19</v>
      </c>
    </row>
    <row r="229" customFormat="false" ht="15.75" hidden="false" customHeight="false" outlineLevel="0" collapsed="false">
      <c r="A229" s="6" t="n">
        <f aca="false">IFERROR(__xludf.dummyfunction("""COMPUTED_VALUE"""),11663)</f>
        <v>11663</v>
      </c>
      <c r="B229" s="6" t="str">
        <f aca="false">IFERROR(__xludf.dummyfunction("""COMPUTED_VALUE"""),"FÍSICA II")</f>
        <v>FÍSICA II</v>
      </c>
      <c r="C229" s="11" t="str">
        <f aca="false">IFERROR(__xludf.dummyfunction("""COMPUTED_VALUE"""),"3:3-10")</f>
        <v>3:3-10</v>
      </c>
    </row>
    <row r="230" customFormat="false" ht="15.75" hidden="false" customHeight="false" outlineLevel="0" collapsed="false">
      <c r="A230" s="6" t="n">
        <f aca="false">IFERROR(__xludf.dummyfunction("""COMPUTED_VALUE"""),11664)</f>
        <v>11664</v>
      </c>
      <c r="B230" s="6" t="str">
        <f aca="false">IFERROR(__xludf.dummyfunction("""COMPUTED_VALUE"""),"FÍSICA II")</f>
        <v>FÍSICA II</v>
      </c>
      <c r="C230" s="11" t="str">
        <f aca="false">IFERROR(__xludf.dummyfunction("""COMPUTED_VALUE"""),"1:7-20")</f>
        <v>1:7-20</v>
      </c>
    </row>
    <row r="231" customFormat="false" ht="15.75" hidden="false" customHeight="false" outlineLevel="0" collapsed="false">
      <c r="A231" s="6" t="n">
        <f aca="false">IFERROR(__xludf.dummyfunction("""COMPUTED_VALUE"""),11743)</f>
        <v>11743</v>
      </c>
      <c r="B231" s="6" t="str">
        <f aca="false">IFERROR(__xludf.dummyfunction("""COMPUTED_VALUE"""),"FÍSICA II")</f>
        <v>FÍSICA II</v>
      </c>
      <c r="C231" s="11" t="str">
        <f aca="false">IFERROR(__xludf.dummyfunction("""COMPUTED_VALUE"""),"2:7-20")</f>
        <v>2:7-20</v>
      </c>
    </row>
    <row r="232" customFormat="false" ht="15.75" hidden="false" customHeight="false" outlineLevel="0" collapsed="false">
      <c r="A232" s="6" t="n">
        <f aca="false">IFERROR(__xludf.dummyfunction("""COMPUTED_VALUE"""),11665)</f>
        <v>11665</v>
      </c>
      <c r="B232" s="6" t="str">
        <f aca="false">IFERROR(__xludf.dummyfunction("""COMPUTED_VALUE"""),"FÍSICA II")</f>
        <v>FÍSICA II</v>
      </c>
      <c r="C232" s="11" t="str">
        <f aca="false">IFERROR(__xludf.dummyfunction("""COMPUTED_VALUE"""),"3:7-20")</f>
        <v>3:7-20</v>
      </c>
    </row>
    <row r="233" customFormat="false" ht="15.75" hidden="false" customHeight="false" outlineLevel="0" collapsed="false">
      <c r="A233" s="6" t="n">
        <f aca="false">IFERROR(__xludf.dummyfunction("""COMPUTED_VALUE"""),11666)</f>
        <v>11666</v>
      </c>
      <c r="B233" s="6" t="str">
        <f aca="false">IFERROR(__xludf.dummyfunction("""COMPUTED_VALUE"""),"FÍSICA II")</f>
        <v>FÍSICA II</v>
      </c>
      <c r="C233" s="11" t="str">
        <f aca="false">IFERROR(__xludf.dummyfunction("""COMPUTED_VALUE"""),"1:7-19")</f>
        <v>1:7-19</v>
      </c>
    </row>
    <row r="234" customFormat="false" ht="15.75" hidden="false" customHeight="false" outlineLevel="0" collapsed="false">
      <c r="A234" s="6" t="n">
        <f aca="false">IFERROR(__xludf.dummyfunction("""COMPUTED_VALUE"""),11744)</f>
        <v>11744</v>
      </c>
      <c r="B234" s="6" t="str">
        <f aca="false">IFERROR(__xludf.dummyfunction("""COMPUTED_VALUE"""),"FÍSICA II")</f>
        <v>FÍSICA II</v>
      </c>
      <c r="C234" s="11" t="str">
        <f aca="false">IFERROR(__xludf.dummyfunction("""COMPUTED_VALUE"""),"2:7-19")</f>
        <v>2:7-19</v>
      </c>
    </row>
    <row r="235" customFormat="false" ht="15.75" hidden="false" customHeight="false" outlineLevel="0" collapsed="false">
      <c r="A235" s="6" t="n">
        <f aca="false">IFERROR(__xludf.dummyfunction("""COMPUTED_VALUE"""),11667)</f>
        <v>11667</v>
      </c>
      <c r="B235" s="6" t="str">
        <f aca="false">IFERROR(__xludf.dummyfunction("""COMPUTED_VALUE"""),"FÍSICA III")</f>
        <v>FÍSICA III</v>
      </c>
      <c r="C235" s="11" t="str">
        <f aca="false">IFERROR(__xludf.dummyfunction("""COMPUTED_VALUE"""),"3:7-19")</f>
        <v>3:7-19</v>
      </c>
    </row>
    <row r="236" customFormat="false" ht="15.75" hidden="false" customHeight="false" outlineLevel="0" collapsed="false">
      <c r="A236" s="6" t="n">
        <f aca="false">IFERROR(__xludf.dummyfunction("""COMPUTED_VALUE"""),11745)</f>
        <v>11745</v>
      </c>
      <c r="B236" s="6" t="str">
        <f aca="false">IFERROR(__xludf.dummyfunction("""COMPUTED_VALUE"""),"FÍSICA III")</f>
        <v>FÍSICA III</v>
      </c>
      <c r="C236" s="11" t="str">
        <f aca="false">IFERROR(__xludf.dummyfunction("""COMPUTED_VALUE"""),"4:7-8")</f>
        <v>4:7-8</v>
      </c>
    </row>
    <row r="237" customFormat="false" ht="15.75" hidden="false" customHeight="false" outlineLevel="0" collapsed="false">
      <c r="A237" s="6" t="n">
        <f aca="false">IFERROR(__xludf.dummyfunction("""COMPUTED_VALUE"""),11668)</f>
        <v>11668</v>
      </c>
      <c r="B237" s="6" t="str">
        <f aca="false">IFERROR(__xludf.dummyfunction("""COMPUTED_VALUE"""),"FÍSICA III")</f>
        <v>FÍSICA III</v>
      </c>
      <c r="C237" s="11" t="str">
        <f aca="false">IFERROR(__xludf.dummyfunction("""COMPUTED_VALUE"""),"2:7-19")</f>
        <v>2:7-19</v>
      </c>
    </row>
    <row r="238" customFormat="false" ht="15.75" hidden="false" customHeight="false" outlineLevel="0" collapsed="false">
      <c r="A238" s="6" t="n">
        <f aca="false">IFERROR(__xludf.dummyfunction("""COMPUTED_VALUE"""),11669)</f>
        <v>11669</v>
      </c>
      <c r="B238" s="6" t="str">
        <f aca="false">IFERROR(__xludf.dummyfunction("""COMPUTED_VALUE"""),"FÍSICA III")</f>
        <v>FÍSICA III</v>
      </c>
      <c r="C238" s="11" t="str">
        <f aca="false">IFERROR(__xludf.dummyfunction("""COMPUTED_VALUE"""),"5:7-8")</f>
        <v>5:7-8</v>
      </c>
    </row>
    <row r="239" customFormat="false" ht="15.75" hidden="false" customHeight="false" outlineLevel="0" collapsed="false">
      <c r="A239" s="6" t="n">
        <f aca="false">IFERROR(__xludf.dummyfunction("""COMPUTED_VALUE"""),11746)</f>
        <v>11746</v>
      </c>
      <c r="B239" s="6" t="str">
        <f aca="false">IFERROR(__xludf.dummyfunction("""COMPUTED_VALUE"""),"FÍSICA III")</f>
        <v>FÍSICA III</v>
      </c>
      <c r="C239" s="11" t="str">
        <f aca="false">IFERROR(__xludf.dummyfunction("""COMPUTED_VALUE"""),"2:7-19")</f>
        <v>2:7-19</v>
      </c>
    </row>
    <row r="240" customFormat="false" ht="15.75" hidden="false" customHeight="false" outlineLevel="0" collapsed="false">
      <c r="A240" s="6" t="n">
        <f aca="false">IFERROR(__xludf.dummyfunction("""COMPUTED_VALUE"""),11670)</f>
        <v>11670</v>
      </c>
      <c r="B240" s="6" t="str">
        <f aca="false">IFERROR(__xludf.dummyfunction("""COMPUTED_VALUE"""),"FÍSICA III")</f>
        <v>FÍSICA III</v>
      </c>
      <c r="C240" s="11" t="str">
        <f aca="false">IFERROR(__xludf.dummyfunction("""COMPUTED_VALUE"""),"5:7-19")</f>
        <v>5:7-19</v>
      </c>
    </row>
    <row r="241" customFormat="false" ht="15.75" hidden="false" customHeight="false" outlineLevel="0" collapsed="false">
      <c r="A241" s="6" t="n">
        <f aca="false">IFERROR(__xludf.dummyfunction("""COMPUTED_VALUE"""),11671)</f>
        <v>11671</v>
      </c>
      <c r="B241" s="6" t="str">
        <f aca="false">IFERROR(__xludf.dummyfunction("""COMPUTED_VALUE"""),"FÍSICA I")</f>
        <v>FÍSICA I</v>
      </c>
      <c r="C241" s="11" t="str">
        <f aca="false">IFERROR(__xludf.dummyfunction("""COMPUTED_VALUE"""),"3:7-21")</f>
        <v>3:7-21</v>
      </c>
    </row>
    <row r="242" customFormat="false" ht="15.75" hidden="false" customHeight="false" outlineLevel="0" collapsed="false">
      <c r="A242" s="6" t="n">
        <f aca="false">IFERROR(__xludf.dummyfunction("""COMPUTED_VALUE"""),11728)</f>
        <v>11728</v>
      </c>
      <c r="B242" s="6" t="str">
        <f aca="false">IFERROR(__xludf.dummyfunction("""COMPUTED_VALUE"""),"FÍSICA I")</f>
        <v>FÍSICA I</v>
      </c>
      <c r="C242" s="11" t="str">
        <f aca="false">IFERROR(__xludf.dummyfunction("""COMPUTED_VALUE"""),"1:7-20")</f>
        <v>1:7-20</v>
      </c>
    </row>
    <row r="243" customFormat="false" ht="15.75" hidden="false" customHeight="false" outlineLevel="0" collapsed="false">
      <c r="A243" s="6" t="n">
        <f aca="false">IFERROR(__xludf.dummyfunction("""COMPUTED_VALUE"""),11747)</f>
        <v>11747</v>
      </c>
      <c r="B243" s="6" t="str">
        <f aca="false">IFERROR(__xludf.dummyfunction("""COMPUTED_VALUE"""),"FÍSICA I")</f>
        <v>FÍSICA I</v>
      </c>
      <c r="C243" s="11" t="str">
        <f aca="false">IFERROR(__xludf.dummyfunction("""COMPUTED_VALUE"""),"2:7-20")</f>
        <v>2:7-20</v>
      </c>
    </row>
    <row r="244" customFormat="false" ht="15.75" hidden="false" customHeight="false" outlineLevel="0" collapsed="false">
      <c r="A244" s="6" t="n">
        <f aca="false">IFERROR(__xludf.dummyfunction("""COMPUTED_VALUE"""),11672)</f>
        <v>11672</v>
      </c>
      <c r="B244" s="6" t="str">
        <f aca="false">IFERROR(__xludf.dummyfunction("""COMPUTED_VALUE"""),"FÍSICA I")</f>
        <v>FÍSICA I</v>
      </c>
      <c r="C244" s="11" t="str">
        <f aca="false">IFERROR(__xludf.dummyfunction("""COMPUTED_VALUE"""),"3:7-20")</f>
        <v>3:7-20</v>
      </c>
    </row>
    <row r="245" customFormat="false" ht="15.75" hidden="false" customHeight="false" outlineLevel="0" collapsed="false">
      <c r="A245" s="6" t="n">
        <f aca="false">IFERROR(__xludf.dummyfunction("""COMPUTED_VALUE"""),11729)</f>
        <v>11729</v>
      </c>
      <c r="B245" s="6" t="str">
        <f aca="false">IFERROR(__xludf.dummyfunction("""COMPUTED_VALUE"""),"FÍSICA I")</f>
        <v>FÍSICA I</v>
      </c>
      <c r="C245" s="11" t="str">
        <f aca="false">IFERROR(__xludf.dummyfunction("""COMPUTED_VALUE"""),"4:7-8")</f>
        <v>4:7-8</v>
      </c>
    </row>
    <row r="246" customFormat="false" ht="15.75" hidden="false" customHeight="false" outlineLevel="0" collapsed="false">
      <c r="A246" s="6" t="n">
        <f aca="false">IFERROR(__xludf.dummyfunction("""COMPUTED_VALUE"""),11748)</f>
        <v>11748</v>
      </c>
      <c r="B246" s="6" t="str">
        <f aca="false">IFERROR(__xludf.dummyfunction("""COMPUTED_VALUE"""),"FÍSICA I")</f>
        <v>FÍSICA I</v>
      </c>
      <c r="C246" s="11" t="str">
        <f aca="false">IFERROR(__xludf.dummyfunction("""COMPUTED_VALUE"""),"2:7-20")</f>
        <v>2:7-20</v>
      </c>
    </row>
    <row r="247" customFormat="false" ht="15.75" hidden="false" customHeight="false" outlineLevel="0" collapsed="false">
      <c r="A247" s="6" t="n">
        <f aca="false">IFERROR(__xludf.dummyfunction("""COMPUTED_VALUE"""),11673)</f>
        <v>11673</v>
      </c>
      <c r="B247" s="6" t="str">
        <f aca="false">IFERROR(__xludf.dummyfunction("""COMPUTED_VALUE"""),"FÍSICA II")</f>
        <v>FÍSICA II</v>
      </c>
      <c r="C247" s="11" t="str">
        <f aca="false">IFERROR(__xludf.dummyfunction("""COMPUTED_VALUE"""),"5:7-8")</f>
        <v>5:7-8</v>
      </c>
    </row>
    <row r="248" customFormat="false" ht="15.75" hidden="false" customHeight="false" outlineLevel="0" collapsed="false">
      <c r="A248" s="6" t="n">
        <f aca="false">IFERROR(__xludf.dummyfunction("""COMPUTED_VALUE"""),11730)</f>
        <v>11730</v>
      </c>
      <c r="B248" s="6" t="str">
        <f aca="false">IFERROR(__xludf.dummyfunction("""COMPUTED_VALUE"""),"FÍSICA II")</f>
        <v>FÍSICA II</v>
      </c>
      <c r="C248" s="11" t="str">
        <f aca="false">IFERROR(__xludf.dummyfunction("""COMPUTED_VALUE"""),"2:7-20")</f>
        <v>2:7-20</v>
      </c>
    </row>
    <row r="249" customFormat="false" ht="15.75" hidden="false" customHeight="false" outlineLevel="0" collapsed="false">
      <c r="A249" s="6" t="n">
        <f aca="false">IFERROR(__xludf.dummyfunction("""COMPUTED_VALUE"""),11749)</f>
        <v>11749</v>
      </c>
      <c r="B249" s="6" t="str">
        <f aca="false">IFERROR(__xludf.dummyfunction("""COMPUTED_VALUE"""),"FÍSICA II")</f>
        <v>FÍSICA II</v>
      </c>
      <c r="C249" s="11" t="str">
        <f aca="false">IFERROR(__xludf.dummyfunction("""COMPUTED_VALUE"""),"5:7-20")</f>
        <v>5:7-20</v>
      </c>
    </row>
    <row r="250" customFormat="false" ht="15.75" hidden="false" customHeight="false" outlineLevel="0" collapsed="false">
      <c r="A250" s="6" t="n">
        <f aca="false">IFERROR(__xludf.dummyfunction("""COMPUTED_VALUE"""),11674)</f>
        <v>11674</v>
      </c>
      <c r="B250" s="6" t="str">
        <f aca="false">IFERROR(__xludf.dummyfunction("""COMPUTED_VALUE"""),"FÍSICA III")</f>
        <v>FÍSICA III</v>
      </c>
      <c r="C250" s="11" t="str">
        <f aca="false">IFERROR(__xludf.dummyfunction("""COMPUTED_VALUE"""),"3:7-22")</f>
        <v>3:7-22</v>
      </c>
    </row>
    <row r="251" customFormat="false" ht="15.75" hidden="false" customHeight="false" outlineLevel="0" collapsed="false">
      <c r="A251" s="6" t="n">
        <f aca="false">IFERROR(__xludf.dummyfunction("""COMPUTED_VALUE"""),11731)</f>
        <v>11731</v>
      </c>
      <c r="B251" s="6" t="str">
        <f aca="false">IFERROR(__xludf.dummyfunction("""COMPUTED_VALUE"""),"FÍSICA III")</f>
        <v>FÍSICA III</v>
      </c>
      <c r="C251" s="11" t="str">
        <f aca="false">IFERROR(__xludf.dummyfunction("""COMPUTED_VALUE"""),"1:7-21")</f>
        <v>1:7-21</v>
      </c>
    </row>
    <row r="252" customFormat="false" ht="15.75" hidden="false" customHeight="false" outlineLevel="0" collapsed="false">
      <c r="A252" s="6" t="n">
        <f aca="false">IFERROR(__xludf.dummyfunction("""COMPUTED_VALUE"""),11750)</f>
        <v>11750</v>
      </c>
      <c r="B252" s="6" t="str">
        <f aca="false">IFERROR(__xludf.dummyfunction("""COMPUTED_VALUE"""),"FÍSICA III")</f>
        <v>FÍSICA III</v>
      </c>
      <c r="C252" s="11" t="str">
        <f aca="false">IFERROR(__xludf.dummyfunction("""COMPUTED_VALUE"""),"2:7-21")</f>
        <v>2:7-21</v>
      </c>
    </row>
    <row r="253" customFormat="false" ht="15.75" hidden="false" customHeight="false" outlineLevel="0" collapsed="false">
      <c r="A253" s="6" t="n">
        <f aca="false">IFERROR(__xludf.dummyfunction("""COMPUTED_VALUE"""),11620)</f>
        <v>11620</v>
      </c>
      <c r="B253" s="6" t="str">
        <f aca="false">IFERROR(__xludf.dummyfunction("""COMPUTED_VALUE"""),"FÍSICA I")</f>
        <v>FÍSICA I</v>
      </c>
      <c r="C253" s="11" t="str">
        <f aca="false">IFERROR(__xludf.dummyfunction("""COMPUTED_VALUE"""),"3:7-21")</f>
        <v>3:7-21</v>
      </c>
    </row>
    <row r="254" customFormat="false" ht="15.75" hidden="false" customHeight="false" outlineLevel="0" collapsed="false">
      <c r="A254" s="6" t="n">
        <f aca="false">IFERROR(__xludf.dummyfunction("""COMPUTED_VALUE"""),11717)</f>
        <v>11717</v>
      </c>
      <c r="B254" s="6" t="str">
        <f aca="false">IFERROR(__xludf.dummyfunction("""COMPUTED_VALUE"""),"FÍSICA I")</f>
        <v>FÍSICA I</v>
      </c>
      <c r="C254" s="11" t="str">
        <f aca="false">IFERROR(__xludf.dummyfunction("""COMPUTED_VALUE"""),"1:7-20")</f>
        <v>1:7-20</v>
      </c>
    </row>
    <row r="255" customFormat="false" ht="15.75" hidden="false" customHeight="false" outlineLevel="0" collapsed="false">
      <c r="A255" s="6" t="n">
        <f aca="false">IFERROR(__xludf.dummyfunction("""COMPUTED_VALUE"""),11621)</f>
        <v>11621</v>
      </c>
      <c r="B255" s="6" t="str">
        <f aca="false">IFERROR(__xludf.dummyfunction("""COMPUTED_VALUE"""),"FÍSICA I")</f>
        <v>FÍSICA I</v>
      </c>
      <c r="C255" s="11" t="str">
        <f aca="false">IFERROR(__xludf.dummyfunction("""COMPUTED_VALUE"""),"2:7-20")</f>
        <v>2:7-20</v>
      </c>
    </row>
    <row r="256" customFormat="false" ht="15.75" hidden="false" customHeight="false" outlineLevel="0" collapsed="false">
      <c r="A256" s="6" t="n">
        <f aca="false">IFERROR(__xludf.dummyfunction("""COMPUTED_VALUE"""),11622)</f>
        <v>11622</v>
      </c>
      <c r="B256" s="6" t="str">
        <f aca="false">IFERROR(__xludf.dummyfunction("""COMPUTED_VALUE"""),"FÍSICA I")</f>
        <v>FÍSICA I</v>
      </c>
      <c r="C256" s="11" t="str">
        <f aca="false">IFERROR(__xludf.dummyfunction("""COMPUTED_VALUE"""),"3:7-20")</f>
        <v>3:7-20</v>
      </c>
    </row>
    <row r="257" customFormat="false" ht="15.75" hidden="false" customHeight="false" outlineLevel="0" collapsed="false">
      <c r="A257" s="6" t="n">
        <f aca="false">IFERROR(__xludf.dummyfunction("""COMPUTED_VALUE"""),11718)</f>
        <v>11718</v>
      </c>
      <c r="B257" s="6" t="str">
        <f aca="false">IFERROR(__xludf.dummyfunction("""COMPUTED_VALUE"""),"FÍSICA I")</f>
        <v>FÍSICA I</v>
      </c>
      <c r="C257" s="11" t="str">
        <f aca="false">IFERROR(__xludf.dummyfunction("""COMPUTED_VALUE"""),"4:7-8")</f>
        <v>4:7-8</v>
      </c>
    </row>
    <row r="258" customFormat="false" ht="15.75" hidden="false" customHeight="false" outlineLevel="0" collapsed="false">
      <c r="A258" s="6" t="n">
        <f aca="false">IFERROR(__xludf.dummyfunction("""COMPUTED_VALUE"""),11623)</f>
        <v>11623</v>
      </c>
      <c r="B258" s="6" t="str">
        <f aca="false">IFERROR(__xludf.dummyfunction("""COMPUTED_VALUE"""),"FÍSICA I")</f>
        <v>FÍSICA I</v>
      </c>
      <c r="C258" s="11" t="str">
        <f aca="false">IFERROR(__xludf.dummyfunction("""COMPUTED_VALUE"""),"2:7-20")</f>
        <v>2:7-20</v>
      </c>
    </row>
    <row r="259" customFormat="false" ht="15.75" hidden="false" customHeight="false" outlineLevel="0" collapsed="false">
      <c r="A259" s="6" t="n">
        <f aca="false">IFERROR(__xludf.dummyfunction("""COMPUTED_VALUE"""),11624)</f>
        <v>11624</v>
      </c>
      <c r="B259" s="6" t="str">
        <f aca="false">IFERROR(__xludf.dummyfunction("""COMPUTED_VALUE"""),"FÍSICA I")</f>
        <v>FÍSICA I</v>
      </c>
      <c r="C259" s="11" t="str">
        <f aca="false">IFERROR(__xludf.dummyfunction("""COMPUTED_VALUE"""),"5:7-8")</f>
        <v>5:7-8</v>
      </c>
    </row>
    <row r="260" customFormat="false" ht="15.75" hidden="false" customHeight="false" outlineLevel="0" collapsed="false">
      <c r="A260" s="6" t="n">
        <f aca="false">IFERROR(__xludf.dummyfunction("""COMPUTED_VALUE"""),11719)</f>
        <v>11719</v>
      </c>
      <c r="B260" s="6" t="str">
        <f aca="false">IFERROR(__xludf.dummyfunction("""COMPUTED_VALUE"""),"FÍSICA I")</f>
        <v>FÍSICA I</v>
      </c>
      <c r="C260" s="11" t="str">
        <f aca="false">IFERROR(__xludf.dummyfunction("""COMPUTED_VALUE"""),"2:7-20")</f>
        <v>2:7-20</v>
      </c>
    </row>
    <row r="261" customFormat="false" ht="15.75" hidden="false" customHeight="false" outlineLevel="0" collapsed="false">
      <c r="A261" s="6" t="n">
        <f aca="false">IFERROR(__xludf.dummyfunction("""COMPUTED_VALUE"""),11625)</f>
        <v>11625</v>
      </c>
      <c r="B261" s="6" t="str">
        <f aca="false">IFERROR(__xludf.dummyfunction("""COMPUTED_VALUE"""),"FÍSICA I")</f>
        <v>FÍSICA I</v>
      </c>
      <c r="C261" s="11" t="str">
        <f aca="false">IFERROR(__xludf.dummyfunction("""COMPUTED_VALUE"""),"5:7-20")</f>
        <v>5:7-20</v>
      </c>
    </row>
    <row r="262" customFormat="false" ht="15.75" hidden="false" customHeight="false" outlineLevel="0" collapsed="false">
      <c r="A262" s="6" t="n">
        <f aca="false">IFERROR(__xludf.dummyfunction("""COMPUTED_VALUE"""),11626)</f>
        <v>11626</v>
      </c>
      <c r="B262" s="6" t="str">
        <f aca="false">IFERROR(__xludf.dummyfunction("""COMPUTED_VALUE"""),"FÍSICA I")</f>
        <v>FÍSICA I</v>
      </c>
      <c r="C262" s="11" t="str">
        <f aca="false">IFERROR(__xludf.dummyfunction("""COMPUTED_VALUE"""),"3:12-2")</f>
        <v>3:12-2</v>
      </c>
    </row>
    <row r="263" customFormat="false" ht="15.75" hidden="false" customHeight="false" outlineLevel="0" collapsed="false">
      <c r="A263" s="6" t="n">
        <f aca="false">IFERROR(__xludf.dummyfunction("""COMPUTED_VALUE"""),11720)</f>
        <v>11720</v>
      </c>
      <c r="B263" s="6" t="str">
        <f aca="false">IFERROR(__xludf.dummyfunction("""COMPUTED_VALUE"""),"FÍSICA I")</f>
        <v>FÍSICA I</v>
      </c>
      <c r="C263" s="11" t="str">
        <f aca="false">IFERROR(__xludf.dummyfunction("""COMPUTED_VALUE"""),"1:7-21")</f>
        <v>1:7-21</v>
      </c>
    </row>
    <row r="264" customFormat="false" ht="15.75" hidden="false" customHeight="false" outlineLevel="0" collapsed="false">
      <c r="A264" s="6" t="n">
        <f aca="false">IFERROR(__xludf.dummyfunction("""COMPUTED_VALUE"""),11627)</f>
        <v>11627</v>
      </c>
      <c r="B264" s="6" t="str">
        <f aca="false">IFERROR(__xludf.dummyfunction("""COMPUTED_VALUE"""),"FÍSICA I")</f>
        <v>FÍSICA I</v>
      </c>
      <c r="C264" s="11" t="str">
        <f aca="false">IFERROR(__xludf.dummyfunction("""COMPUTED_VALUE"""),"2:7-21")</f>
        <v>2:7-21</v>
      </c>
    </row>
    <row r="265" customFormat="false" ht="15.75" hidden="false" customHeight="false" outlineLevel="0" collapsed="false">
      <c r="A265" s="6" t="n">
        <f aca="false">IFERROR(__xludf.dummyfunction("""COMPUTED_VALUE"""),11628)</f>
        <v>11628</v>
      </c>
      <c r="B265" s="6" t="str">
        <f aca="false">IFERROR(__xludf.dummyfunction("""COMPUTED_VALUE"""),"FÍSICA II")</f>
        <v>FÍSICA II</v>
      </c>
      <c r="C265" s="11" t="str">
        <f aca="false">IFERROR(__xludf.dummyfunction("""COMPUTED_VALUE"""),"3:7-21")</f>
        <v>3:7-21</v>
      </c>
    </row>
    <row r="266" customFormat="false" ht="15.75" hidden="false" customHeight="false" outlineLevel="0" collapsed="false">
      <c r="A266" s="6" t="n">
        <f aca="false">IFERROR(__xludf.dummyfunction("""COMPUTED_VALUE"""),11721)</f>
        <v>11721</v>
      </c>
      <c r="B266" s="6" t="str">
        <f aca="false">IFERROR(__xludf.dummyfunction("""COMPUTED_VALUE"""),"FÍSICA II")</f>
        <v>FÍSICA II</v>
      </c>
      <c r="C266" s="11" t="str">
        <f aca="false">IFERROR(__xludf.dummyfunction("""COMPUTED_VALUE"""),"4:7-8")</f>
        <v>4:7-8</v>
      </c>
    </row>
    <row r="267" customFormat="false" ht="15.75" hidden="false" customHeight="false" outlineLevel="0" collapsed="false">
      <c r="A267" s="6" t="n">
        <f aca="false">IFERROR(__xludf.dummyfunction("""COMPUTED_VALUE"""),11629)</f>
        <v>11629</v>
      </c>
      <c r="B267" s="6" t="str">
        <f aca="false">IFERROR(__xludf.dummyfunction("""COMPUTED_VALUE"""),"FÍSICA II")</f>
        <v>FÍSICA II</v>
      </c>
      <c r="C267" s="11" t="str">
        <f aca="false">IFERROR(__xludf.dummyfunction("""COMPUTED_VALUE"""),"2:7-21")</f>
        <v>2:7-21</v>
      </c>
    </row>
    <row r="268" customFormat="false" ht="15.75" hidden="false" customHeight="false" outlineLevel="0" collapsed="false">
      <c r="A268" s="6" t="n">
        <f aca="false">IFERROR(__xludf.dummyfunction("""COMPUTED_VALUE"""),11630)</f>
        <v>11630</v>
      </c>
      <c r="B268" s="6" t="str">
        <f aca="false">IFERROR(__xludf.dummyfunction("""COMPUTED_VALUE"""),"FÍSICA II")</f>
        <v>FÍSICA II</v>
      </c>
      <c r="C268" s="11" t="str">
        <f aca="false">IFERROR(__xludf.dummyfunction("""COMPUTED_VALUE"""),"5:7-8")</f>
        <v>5:7-8</v>
      </c>
    </row>
    <row r="269" customFormat="false" ht="15.75" hidden="false" customHeight="false" outlineLevel="0" collapsed="false">
      <c r="A269" s="6" t="n">
        <f aca="false">IFERROR(__xludf.dummyfunction("""COMPUTED_VALUE"""),11722)</f>
        <v>11722</v>
      </c>
      <c r="B269" s="6" t="str">
        <f aca="false">IFERROR(__xludf.dummyfunction("""COMPUTED_VALUE"""),"FÍSICA II")</f>
        <v>FÍSICA II</v>
      </c>
      <c r="C269" s="11" t="str">
        <f aca="false">IFERROR(__xludf.dummyfunction("""COMPUTED_VALUE"""),"2:7-21")</f>
        <v>2:7-21</v>
      </c>
    </row>
    <row r="270" customFormat="false" ht="15.75" hidden="false" customHeight="false" outlineLevel="0" collapsed="false">
      <c r="A270" s="6" t="n">
        <f aca="false">IFERROR(__xludf.dummyfunction("""COMPUTED_VALUE"""),11631)</f>
        <v>11631</v>
      </c>
      <c r="B270" s="6" t="str">
        <f aca="false">IFERROR(__xludf.dummyfunction("""COMPUTED_VALUE"""),"FÍSICA II")</f>
        <v>FÍSICA II</v>
      </c>
      <c r="C270" s="11" t="str">
        <f aca="false">IFERROR(__xludf.dummyfunction("""COMPUTED_VALUE"""),"5:7-21")</f>
        <v>5:7-21</v>
      </c>
    </row>
    <row r="271" customFormat="false" ht="15.75" hidden="false" customHeight="false" outlineLevel="0" collapsed="false">
      <c r="A271" s="6" t="n">
        <f aca="false">IFERROR(__xludf.dummyfunction("""COMPUTED_VALUE"""),11632)</f>
        <v>11632</v>
      </c>
      <c r="B271" s="6" t="str">
        <f aca="false">IFERROR(__xludf.dummyfunction("""COMPUTED_VALUE"""),"FÍSICA II")</f>
        <v>FÍSICA II</v>
      </c>
      <c r="C271" s="11" t="str">
        <f aca="false">IFERROR(__xludf.dummyfunction("""COMPUTED_VALUE"""),"3:12-3")</f>
        <v>3:12-3</v>
      </c>
    </row>
    <row r="272" customFormat="false" ht="15.75" hidden="false" customHeight="false" outlineLevel="0" collapsed="false">
      <c r="A272" s="6" t="n">
        <f aca="false">IFERROR(__xludf.dummyfunction("""COMPUTED_VALUE"""),11723)</f>
        <v>11723</v>
      </c>
      <c r="B272" s="6" t="str">
        <f aca="false">IFERROR(__xludf.dummyfunction("""COMPUTED_VALUE"""),"FÍSICA II")</f>
        <v>FÍSICA II</v>
      </c>
      <c r="C272" s="11" t="str">
        <f aca="false">IFERROR(__xludf.dummyfunction("""COMPUTED_VALUE"""),"1:7-22")</f>
        <v>1:7-22</v>
      </c>
    </row>
    <row r="273" customFormat="false" ht="15.75" hidden="false" customHeight="false" outlineLevel="0" collapsed="false">
      <c r="A273" s="6" t="n">
        <f aca="false">IFERROR(__xludf.dummyfunction("""COMPUTED_VALUE"""),11633)</f>
        <v>11633</v>
      </c>
      <c r="B273" s="6" t="str">
        <f aca="false">IFERROR(__xludf.dummyfunction("""COMPUTED_VALUE"""),"FÍSICA II")</f>
        <v>FÍSICA II</v>
      </c>
      <c r="C273" s="11" t="str">
        <f aca="false">IFERROR(__xludf.dummyfunction("""COMPUTED_VALUE"""),"2:7-22")</f>
        <v>2:7-22</v>
      </c>
    </row>
    <row r="274" customFormat="false" ht="15.75" hidden="false" customHeight="false" outlineLevel="0" collapsed="false">
      <c r="A274" s="6" t="n">
        <f aca="false">IFERROR(__xludf.dummyfunction("""COMPUTED_VALUE"""),11634)</f>
        <v>11634</v>
      </c>
      <c r="B274" s="6" t="str">
        <f aca="false">IFERROR(__xludf.dummyfunction("""COMPUTED_VALUE"""),"FÍSICA III")</f>
        <v>FÍSICA III</v>
      </c>
      <c r="C274" s="11" t="str">
        <f aca="false">IFERROR(__xludf.dummyfunction("""COMPUTED_VALUE"""),"3:7-22")</f>
        <v>3:7-22</v>
      </c>
    </row>
    <row r="275" customFormat="false" ht="15.75" hidden="false" customHeight="false" outlineLevel="0" collapsed="false">
      <c r="A275" s="6" t="n">
        <f aca="false">IFERROR(__xludf.dummyfunction("""COMPUTED_VALUE"""),11724)</f>
        <v>11724</v>
      </c>
      <c r="B275" s="6" t="str">
        <f aca="false">IFERROR(__xludf.dummyfunction("""COMPUTED_VALUE"""),"FÍSICA III")</f>
        <v>FÍSICA III</v>
      </c>
      <c r="C275" s="11" t="str">
        <f aca="false">IFERROR(__xludf.dummyfunction("""COMPUTED_VALUE"""),"1:7-21")</f>
        <v>1:7-21</v>
      </c>
    </row>
    <row r="276" customFormat="false" ht="15.75" hidden="false" customHeight="false" outlineLevel="0" collapsed="false">
      <c r="A276" s="6" t="n">
        <f aca="false">IFERROR(__xludf.dummyfunction("""COMPUTED_VALUE"""),11635)</f>
        <v>11635</v>
      </c>
      <c r="B276" s="6" t="str">
        <f aca="false">IFERROR(__xludf.dummyfunction("""COMPUTED_VALUE"""),"FÍSICA III")</f>
        <v>FÍSICA III</v>
      </c>
      <c r="C276" s="11" t="str">
        <f aca="false">IFERROR(__xludf.dummyfunction("""COMPUTED_VALUE"""),"2:7-21")</f>
        <v>2:7-21</v>
      </c>
    </row>
    <row r="277" customFormat="false" ht="15.75" hidden="false" customHeight="false" outlineLevel="0" collapsed="false">
      <c r="A277" s="6" t="n">
        <f aca="false">IFERROR(__xludf.dummyfunction("""COMPUTED_VALUE"""),11636)</f>
        <v>11636</v>
      </c>
      <c r="B277" s="6" t="str">
        <f aca="false">IFERROR(__xludf.dummyfunction("""COMPUTED_VALUE"""),"FÍSICA III")</f>
        <v>FÍSICA III</v>
      </c>
      <c r="C277" s="11" t="str">
        <f aca="false">IFERROR(__xludf.dummyfunction("""COMPUTED_VALUE"""),"3:7-21")</f>
        <v>3:7-21</v>
      </c>
    </row>
    <row r="278" customFormat="false" ht="15.75" hidden="false" customHeight="false" outlineLevel="0" collapsed="false">
      <c r="A278" s="6" t="n">
        <f aca="false">IFERROR(__xludf.dummyfunction("""COMPUTED_VALUE"""),11725)</f>
        <v>11725</v>
      </c>
      <c r="B278" s="6" t="str">
        <f aca="false">IFERROR(__xludf.dummyfunction("""COMPUTED_VALUE"""),"FÍSICA III")</f>
        <v>FÍSICA III</v>
      </c>
      <c r="C278" s="11" t="str">
        <f aca="false">IFERROR(__xludf.dummyfunction("""COMPUTED_VALUE"""),"4:7-8")</f>
        <v>4:7-8</v>
      </c>
    </row>
    <row r="279" customFormat="false" ht="15.75" hidden="false" customHeight="false" outlineLevel="0" collapsed="false">
      <c r="A279" s="6" t="n">
        <f aca="false">IFERROR(__xludf.dummyfunction("""COMPUTED_VALUE"""),11637)</f>
        <v>11637</v>
      </c>
      <c r="B279" s="6" t="str">
        <f aca="false">IFERROR(__xludf.dummyfunction("""COMPUTED_VALUE"""),"FÍSICA III")</f>
        <v>FÍSICA III</v>
      </c>
      <c r="C279" s="11" t="str">
        <f aca="false">IFERROR(__xludf.dummyfunction("""COMPUTED_VALUE"""),"2:7-21")</f>
        <v>2:7-21</v>
      </c>
    </row>
    <row r="280" customFormat="false" ht="15.75" hidden="false" customHeight="false" outlineLevel="0" collapsed="false">
      <c r="A280" s="6" t="n">
        <f aca="false">IFERROR(__xludf.dummyfunction("""COMPUTED_VALUE"""),11638)</f>
        <v>11638</v>
      </c>
      <c r="B280" s="6" t="str">
        <f aca="false">IFERROR(__xludf.dummyfunction("""COMPUTED_VALUE"""),"FÍSICA III")</f>
        <v>FÍSICA III</v>
      </c>
      <c r="C280" s="11" t="str">
        <f aca="false">IFERROR(__xludf.dummyfunction("""COMPUTED_VALUE"""),"5:7-8")</f>
        <v>5:7-8</v>
      </c>
    </row>
    <row r="281" customFormat="false" ht="15.75" hidden="false" customHeight="false" outlineLevel="0" collapsed="false">
      <c r="A281" s="6" t="n">
        <f aca="false">IFERROR(__xludf.dummyfunction("""COMPUTED_VALUE"""),11726)</f>
        <v>11726</v>
      </c>
      <c r="B281" s="6" t="str">
        <f aca="false">IFERROR(__xludf.dummyfunction("""COMPUTED_VALUE"""),"FÍSICA III")</f>
        <v>FÍSICA III</v>
      </c>
      <c r="C281" s="11" t="str">
        <f aca="false">IFERROR(__xludf.dummyfunction("""COMPUTED_VALUE"""),"2:7-21")</f>
        <v>2:7-21</v>
      </c>
    </row>
    <row r="282" customFormat="false" ht="15.75" hidden="false" customHeight="false" outlineLevel="0" collapsed="false">
      <c r="A282" s="6" t="n">
        <f aca="false">IFERROR(__xludf.dummyfunction("""COMPUTED_VALUE"""),11639)</f>
        <v>11639</v>
      </c>
      <c r="B282" s="6" t="str">
        <f aca="false">IFERROR(__xludf.dummyfunction("""COMPUTED_VALUE"""),"FÍSICA III")</f>
        <v>FÍSICA III</v>
      </c>
      <c r="C282" s="11" t="str">
        <f aca="false">IFERROR(__xludf.dummyfunction("""COMPUTED_VALUE"""),"5:7-21")</f>
        <v>5:7-21</v>
      </c>
    </row>
    <row r="283" customFormat="false" ht="15.75" hidden="false" customHeight="false" outlineLevel="0" collapsed="false">
      <c r="A283" s="6" t="n">
        <f aca="false">IFERROR(__xludf.dummyfunction("""COMPUTED_VALUE"""),11727)</f>
        <v>11727</v>
      </c>
      <c r="B283" s="6" t="str">
        <f aca="false">IFERROR(__xludf.dummyfunction("""COMPUTED_VALUE"""),"FÍSICA III")</f>
        <v>FÍSICA III</v>
      </c>
      <c r="C283" s="11" t="str">
        <f aca="false">IFERROR(__xludf.dummyfunction("""COMPUTED_VALUE"""),"3:4-14")</f>
        <v>3:4-14</v>
      </c>
    </row>
    <row r="284" customFormat="false" ht="15.75" hidden="false" customHeight="false" outlineLevel="0" collapsed="false">
      <c r="A284" s="6" t="n">
        <f aca="false">IFERROR(__xludf.dummyfunction("""COMPUTED_VALUE"""),12096)</f>
        <v>12096</v>
      </c>
      <c r="B284" s="6" t="str">
        <f aca="false">IFERROR(__xludf.dummyfunction("""COMPUTED_VALUE"""),"QUÍMICA BÁSICA")</f>
        <v>QUÍMICA BÁSICA</v>
      </c>
      <c r="C284" s="11" t="str">
        <f aca="false">IFERROR(__xludf.dummyfunction("""COMPUTED_VALUE"""),"1:7-22")</f>
        <v>1:7-22</v>
      </c>
    </row>
    <row r="285" customFormat="false" ht="15.75" hidden="false" customHeight="false" outlineLevel="0" collapsed="false">
      <c r="A285" s="6" t="n">
        <f aca="false">IFERROR(__xludf.dummyfunction("""COMPUTED_VALUE"""),12097)</f>
        <v>12097</v>
      </c>
      <c r="B285" s="6" t="str">
        <f aca="false">IFERROR(__xludf.dummyfunction("""COMPUTED_VALUE"""),"QUÍMICA BÁSICA")</f>
        <v>QUÍMICA BÁSICA</v>
      </c>
      <c r="C285" s="11" t="str">
        <f aca="false">IFERROR(__xludf.dummyfunction("""COMPUTED_VALUE"""),"2:7-22")</f>
        <v>2:7-22</v>
      </c>
    </row>
    <row r="286" customFormat="false" ht="15.75" hidden="false" customHeight="false" outlineLevel="0" collapsed="false">
      <c r="A286" s="6" t="n">
        <f aca="false">IFERROR(__xludf.dummyfunction("""COMPUTED_VALUE"""),12098)</f>
        <v>12098</v>
      </c>
      <c r="B286" s="6" t="str">
        <f aca="false">IFERROR(__xludf.dummyfunction("""COMPUTED_VALUE"""),"QUÍMICA BÁSICA")</f>
        <v>QUÍMICA BÁSICA</v>
      </c>
      <c r="C286" s="11" t="str">
        <f aca="false">IFERROR(__xludf.dummyfunction("""COMPUTED_VALUE"""),"3:7-22")</f>
        <v>3:7-22</v>
      </c>
    </row>
    <row r="287" customFormat="false" ht="15.75" hidden="false" customHeight="false" outlineLevel="0" collapsed="false">
      <c r="A287" s="6" t="n">
        <f aca="false">IFERROR(__xludf.dummyfunction("""COMPUTED_VALUE"""),12099)</f>
        <v>12099</v>
      </c>
      <c r="B287" s="6" t="str">
        <f aca="false">IFERROR(__xludf.dummyfunction("""COMPUTED_VALUE"""),"QUÍMICA BÁSICA")</f>
        <v>QUÍMICA BÁSICA</v>
      </c>
      <c r="C287" s="11" t="str">
        <f aca="false">IFERROR(__xludf.dummyfunction("""COMPUTED_VALUE"""),"4:7-8")</f>
        <v>4:7-8</v>
      </c>
    </row>
    <row r="288" customFormat="false" ht="15.75" hidden="false" customHeight="false" outlineLevel="0" collapsed="false">
      <c r="A288" s="6" t="n">
        <f aca="false">IFERROR(__xludf.dummyfunction("""COMPUTED_VALUE"""),12100)</f>
        <v>12100</v>
      </c>
      <c r="B288" s="6" t="str">
        <f aca="false">IFERROR(__xludf.dummyfunction("""COMPUTED_VALUE"""),"QUÍMICA BÁSICA")</f>
        <v>QUÍMICA BÁSICA</v>
      </c>
      <c r="C288" s="11" t="str">
        <f aca="false">IFERROR(__xludf.dummyfunction("""COMPUTED_VALUE"""),"2:7-22")</f>
        <v>2:7-22</v>
      </c>
    </row>
    <row r="289" customFormat="false" ht="15.75" hidden="false" customHeight="false" outlineLevel="0" collapsed="false">
      <c r="A289" s="6" t="n">
        <f aca="false">IFERROR(__xludf.dummyfunction("""COMPUTED_VALUE"""),12101)</f>
        <v>12101</v>
      </c>
      <c r="B289" s="6" t="str">
        <f aca="false">IFERROR(__xludf.dummyfunction("""COMPUTED_VALUE"""),"QUÍMICA BÁSICA")</f>
        <v>QUÍMICA BÁSICA</v>
      </c>
      <c r="C289" s="11" t="str">
        <f aca="false">IFERROR(__xludf.dummyfunction("""COMPUTED_VALUE"""),"5:7-8")</f>
        <v>5:7-8</v>
      </c>
    </row>
    <row r="290" customFormat="false" ht="15.75" hidden="false" customHeight="false" outlineLevel="0" collapsed="false">
      <c r="A290" s="6" t="n">
        <f aca="false">IFERROR(__xludf.dummyfunction("""COMPUTED_VALUE"""),12102)</f>
        <v>12102</v>
      </c>
      <c r="B290" s="6" t="str">
        <f aca="false">IFERROR(__xludf.dummyfunction("""COMPUTED_VALUE"""),"QUÍMICA BÁSICA")</f>
        <v>QUÍMICA BÁSICA</v>
      </c>
      <c r="C290" s="11" t="str">
        <f aca="false">IFERROR(__xludf.dummyfunction("""COMPUTED_VALUE"""),"2:7-22")</f>
        <v>2:7-22</v>
      </c>
    </row>
    <row r="291" customFormat="false" ht="15.75" hidden="false" customHeight="false" outlineLevel="0" collapsed="false">
      <c r="A291" s="6" t="n">
        <f aca="false">IFERROR(__xludf.dummyfunction("""COMPUTED_VALUE"""),12103)</f>
        <v>12103</v>
      </c>
      <c r="B291" s="6" t="str">
        <f aca="false">IFERROR(__xludf.dummyfunction("""COMPUTED_VALUE"""),"QUÍMICA BÁSICA")</f>
        <v>QUÍMICA BÁSICA</v>
      </c>
      <c r="C291" s="11" t="str">
        <f aca="false">IFERROR(__xludf.dummyfunction("""COMPUTED_VALUE"""),"5:7-22")</f>
        <v>5:7-22</v>
      </c>
    </row>
    <row r="292" customFormat="false" ht="15.75" hidden="false" customHeight="false" outlineLevel="0" collapsed="false">
      <c r="A292" s="6" t="n">
        <f aca="false">IFERROR(__xludf.dummyfunction("""COMPUTED_VALUE"""),12104)</f>
        <v>12104</v>
      </c>
      <c r="B292" s="6" t="str">
        <f aca="false">IFERROR(__xludf.dummyfunction("""COMPUTED_VALUE"""),"QUÍMICA BÁSICA")</f>
        <v>QUÍMICA BÁSICA</v>
      </c>
      <c r="C292" s="11" t="str">
        <f aca="false">IFERROR(__xludf.dummyfunction("""COMPUTED_VALUE"""),"3:4-15")</f>
        <v>3:4-15</v>
      </c>
    </row>
    <row r="293" customFormat="false" ht="15.75" hidden="false" customHeight="false" outlineLevel="0" collapsed="false">
      <c r="A293" s="6" t="n">
        <f aca="false">IFERROR(__xludf.dummyfunction("""COMPUTED_VALUE"""),12105)</f>
        <v>12105</v>
      </c>
      <c r="B293" s="6" t="str">
        <f aca="false">IFERROR(__xludf.dummyfunction("""COMPUTED_VALUE"""),"QUÍMICA BÁSICA")</f>
        <v>QUÍMICA BÁSICA</v>
      </c>
      <c r="C293" s="11" t="str">
        <f aca="false">IFERROR(__xludf.dummyfunction("""COMPUTED_VALUE"""),"1:7-23")</f>
        <v>1:7-23</v>
      </c>
    </row>
    <row r="294" customFormat="false" ht="15.75" hidden="false" customHeight="false" outlineLevel="0" collapsed="false">
      <c r="A294" s="6" t="n">
        <f aca="false">IFERROR(__xludf.dummyfunction("""COMPUTED_VALUE"""),12106)</f>
        <v>12106</v>
      </c>
      <c r="B294" s="6" t="str">
        <f aca="false">IFERROR(__xludf.dummyfunction("""COMPUTED_VALUE"""),"QUÍMICA BÁSICA")</f>
        <v>QUÍMICA BÁSICA</v>
      </c>
      <c r="C294" s="11" t="str">
        <f aca="false">IFERROR(__xludf.dummyfunction("""COMPUTED_VALUE"""),"2:7-23")</f>
        <v>2:7-23</v>
      </c>
    </row>
    <row r="295" customFormat="false" ht="15.75" hidden="false" customHeight="false" outlineLevel="0" collapsed="false">
      <c r="A295" s="6" t="n">
        <f aca="false">IFERROR(__xludf.dummyfunction("""COMPUTED_VALUE"""),12107)</f>
        <v>12107</v>
      </c>
      <c r="B295" s="6" t="str">
        <f aca="false">IFERROR(__xludf.dummyfunction("""COMPUTED_VALUE"""),"QUÍMICA BÁSICA")</f>
        <v>QUÍMICA BÁSICA</v>
      </c>
      <c r="C295" s="11" t="str">
        <f aca="false">IFERROR(__xludf.dummyfunction("""COMPUTED_VALUE"""),"3:7-23")</f>
        <v>3:7-23</v>
      </c>
    </row>
    <row r="296" customFormat="false" ht="15.75" hidden="false" customHeight="false" outlineLevel="0" collapsed="false">
      <c r="A296" s="6" t="n">
        <f aca="false">IFERROR(__xludf.dummyfunction("""COMPUTED_VALUE"""),12108)</f>
        <v>12108</v>
      </c>
      <c r="B296" s="6" t="str">
        <f aca="false">IFERROR(__xludf.dummyfunction("""COMPUTED_VALUE"""),"QUÍMICA BÁSICA")</f>
        <v>QUÍMICA BÁSICA</v>
      </c>
      <c r="C296" s="11" t="str">
        <f aca="false">IFERROR(__xludf.dummyfunction("""COMPUTED_VALUE"""),"1:7-22")</f>
        <v>1:7-22</v>
      </c>
    </row>
    <row r="297" customFormat="false" ht="15.75" hidden="false" customHeight="false" outlineLevel="0" collapsed="false">
      <c r="A297" s="6" t="n">
        <f aca="false">IFERROR(__xludf.dummyfunction("""COMPUTED_VALUE"""),12109)</f>
        <v>12109</v>
      </c>
      <c r="B297" s="6" t="str">
        <f aca="false">IFERROR(__xludf.dummyfunction("""COMPUTED_VALUE"""),"QUÍMICA BÁSICA")</f>
        <v>QUÍMICA BÁSICA</v>
      </c>
      <c r="C297" s="11" t="str">
        <f aca="false">IFERROR(__xludf.dummyfunction("""COMPUTED_VALUE"""),"2:7-22")</f>
        <v>2:7-22</v>
      </c>
    </row>
    <row r="298" customFormat="false" ht="15.75" hidden="false" customHeight="false" outlineLevel="0" collapsed="false">
      <c r="A298" s="6" t="n">
        <f aca="false">IFERROR(__xludf.dummyfunction("""COMPUTED_VALUE"""),12110)</f>
        <v>12110</v>
      </c>
      <c r="B298" s="6" t="str">
        <f aca="false">IFERROR(__xludf.dummyfunction("""COMPUTED_VALUE"""),"QUÍMICA BÁSICA")</f>
        <v>QUÍMICA BÁSICA</v>
      </c>
      <c r="C298" s="11" t="str">
        <f aca="false">IFERROR(__xludf.dummyfunction("""COMPUTED_VALUE"""),"3:7-22")</f>
        <v>3:7-22</v>
      </c>
    </row>
    <row r="299" customFormat="false" ht="15.75" hidden="false" customHeight="false" outlineLevel="0" collapsed="false">
      <c r="A299" s="6" t="n">
        <f aca="false">IFERROR(__xludf.dummyfunction("""COMPUTED_VALUE"""),12111)</f>
        <v>12111</v>
      </c>
      <c r="B299" s="6" t="str">
        <f aca="false">IFERROR(__xludf.dummyfunction("""COMPUTED_VALUE"""),"QUÍMICA BÁSICA")</f>
        <v>QUÍMICA BÁSICA</v>
      </c>
      <c r="C299" s="11" t="str">
        <f aca="false">IFERROR(__xludf.dummyfunction("""COMPUTED_VALUE"""),"4:7-8")</f>
        <v>4:7-8</v>
      </c>
    </row>
    <row r="300" customFormat="false" ht="15.75" hidden="false" customHeight="false" outlineLevel="0" collapsed="false">
      <c r="A300" s="6" t="n">
        <f aca="false">IFERROR(__xludf.dummyfunction("""COMPUTED_VALUE"""),12112)</f>
        <v>12112</v>
      </c>
      <c r="B300" s="6" t="str">
        <f aca="false">IFERROR(__xludf.dummyfunction("""COMPUTED_VALUE"""),"QUÍMICA BÁSICA")</f>
        <v>QUÍMICA BÁSICA</v>
      </c>
      <c r="C300" s="11" t="str">
        <f aca="false">IFERROR(__xludf.dummyfunction("""COMPUTED_VALUE"""),"2:7-22")</f>
        <v>2:7-22</v>
      </c>
    </row>
    <row r="301" customFormat="false" ht="15.75" hidden="false" customHeight="false" outlineLevel="0" collapsed="false">
      <c r="A301" s="6" t="n">
        <f aca="false">IFERROR(__xludf.dummyfunction("""COMPUTED_VALUE"""),11606)</f>
        <v>11606</v>
      </c>
      <c r="B301" s="6" t="str">
        <f aca="false">IFERROR(__xludf.dummyfunction("""COMPUTED_VALUE"""),"QUÍMICA BÁSICA")</f>
        <v>QUÍMICA BÁSICA</v>
      </c>
      <c r="C301" s="11" t="str">
        <f aca="false">IFERROR(__xludf.dummyfunction("""COMPUTED_VALUE"""),"5:7-8")</f>
        <v>5:7-8</v>
      </c>
    </row>
    <row r="302" customFormat="false" ht="15.75" hidden="false" customHeight="false" outlineLevel="0" collapsed="false">
      <c r="A302" s="6" t="n">
        <f aca="false">IFERROR(__xludf.dummyfunction("""COMPUTED_VALUE"""),11607)</f>
        <v>11607</v>
      </c>
      <c r="B302" s="6" t="str">
        <f aca="false">IFERROR(__xludf.dummyfunction("""COMPUTED_VALUE"""),"QUÍMICA BÁSICA")</f>
        <v>QUÍMICA BÁSICA</v>
      </c>
      <c r="C302" s="11" t="str">
        <f aca="false">IFERROR(__xludf.dummyfunction("""COMPUTED_VALUE"""),"2:7-22")</f>
        <v>2:7-22</v>
      </c>
    </row>
    <row r="303" customFormat="false" ht="15.75" hidden="false" customHeight="false" outlineLevel="0" collapsed="false">
      <c r="A303" s="6" t="n">
        <f aca="false">IFERROR(__xludf.dummyfunction("""COMPUTED_VALUE"""),11594)</f>
        <v>11594</v>
      </c>
      <c r="B303" s="6" t="str">
        <f aca="false">IFERROR(__xludf.dummyfunction("""COMPUTED_VALUE"""),"QUÍMICA BÁSICA")</f>
        <v>QUÍMICA BÁSICA</v>
      </c>
      <c r="C303" s="11" t="str">
        <f aca="false">IFERROR(__xludf.dummyfunction("""COMPUTED_VALUE"""),"5:7-22")</f>
        <v>5:7-22</v>
      </c>
    </row>
    <row r="304" customFormat="false" ht="15.75" hidden="false" customHeight="false" outlineLevel="0" collapsed="false">
      <c r="A304" s="6" t="n">
        <f aca="false">IFERROR(__xludf.dummyfunction("""COMPUTED_VALUE"""),11595)</f>
        <v>11595</v>
      </c>
      <c r="B304" s="6" t="str">
        <f aca="false">IFERROR(__xludf.dummyfunction("""COMPUTED_VALUE"""),"QUÍMICA BÁSICA")</f>
        <v>QUÍMICA BÁSICA</v>
      </c>
      <c r="C304" s="11" t="str">
        <f aca="false">IFERROR(__xludf.dummyfunction("""COMPUTED_VALUE"""),"3:8-26")</f>
        <v>3:8-26</v>
      </c>
    </row>
    <row r="305" customFormat="false" ht="15.75" hidden="false" customHeight="false" outlineLevel="0" collapsed="false">
      <c r="A305" s="6" t="n">
        <f aca="false">IFERROR(__xludf.dummyfunction("""COMPUTED_VALUE"""),11587)</f>
        <v>11587</v>
      </c>
      <c r="B305" s="6" t="str">
        <f aca="false">IFERROR(__xludf.dummyfunction("""COMPUTED_VALUE"""),"QUÍMICA BÁSICA")</f>
        <v>QUÍMICA BÁSICA</v>
      </c>
      <c r="C305" s="11" t="str">
        <f aca="false">IFERROR(__xludf.dummyfunction("""COMPUTED_VALUE"""),"1:7-23")</f>
        <v>1:7-23</v>
      </c>
    </row>
    <row r="306" customFormat="false" ht="15.75" hidden="false" customHeight="false" outlineLevel="0" collapsed="false">
      <c r="A306" s="6" t="n">
        <f aca="false">IFERROR(__xludf.dummyfunction("""COMPUTED_VALUE"""),11588)</f>
        <v>11588</v>
      </c>
      <c r="B306" s="6" t="str">
        <f aca="false">IFERROR(__xludf.dummyfunction("""COMPUTED_VALUE"""),"QUÍMICA BÁSICA")</f>
        <v>QUÍMICA BÁSICA</v>
      </c>
      <c r="C306" s="11" t="str">
        <f aca="false">IFERROR(__xludf.dummyfunction("""COMPUTED_VALUE"""),"2:7-23")</f>
        <v>2:7-23</v>
      </c>
    </row>
    <row r="307" customFormat="false" ht="15.75" hidden="false" customHeight="false" outlineLevel="0" collapsed="false">
      <c r="A307" s="6" t="n">
        <f aca="false">IFERROR(__xludf.dummyfunction("""COMPUTED_VALUE"""),11589)</f>
        <v>11589</v>
      </c>
      <c r="B307" s="6" t="str">
        <f aca="false">IFERROR(__xludf.dummyfunction("""COMPUTED_VALUE"""),"QUÍMICA BÁSICA")</f>
        <v>QUÍMICA BÁSICA</v>
      </c>
      <c r="C307" s="11" t="str">
        <f aca="false">IFERROR(__xludf.dummyfunction("""COMPUTED_VALUE"""),"3:7-23")</f>
        <v>3:7-23</v>
      </c>
    </row>
    <row r="308" customFormat="false" ht="15.75" hidden="false" customHeight="false" outlineLevel="0" collapsed="false">
      <c r="A308" s="6" t="n">
        <f aca="false">IFERROR(__xludf.dummyfunction("""COMPUTED_VALUE"""),11590)</f>
        <v>11590</v>
      </c>
      <c r="B308" s="6" t="str">
        <f aca="false">IFERROR(__xludf.dummyfunction("""COMPUTED_VALUE"""),"QUÍMICA BÁSICA")</f>
        <v>QUÍMICA BÁSICA</v>
      </c>
      <c r="C308" s="11" t="str">
        <f aca="false">IFERROR(__xludf.dummyfunction("""COMPUTED_VALUE"""),"4:7-8")</f>
        <v>4:7-8</v>
      </c>
    </row>
    <row r="309" customFormat="false" ht="15.75" hidden="false" customHeight="false" outlineLevel="0" collapsed="false">
      <c r="A309" s="6" t="n">
        <f aca="false">IFERROR(__xludf.dummyfunction("""COMPUTED_VALUE"""),11602)</f>
        <v>11602</v>
      </c>
      <c r="B309" s="6" t="str">
        <f aca="false">IFERROR(__xludf.dummyfunction("""COMPUTED_VALUE"""),"QUÍMICA BÁSICA")</f>
        <v>QUÍMICA BÁSICA</v>
      </c>
      <c r="C309" s="11" t="str">
        <f aca="false">IFERROR(__xludf.dummyfunction("""COMPUTED_VALUE"""),"2:7-23")</f>
        <v>2:7-23</v>
      </c>
    </row>
    <row r="310" customFormat="false" ht="15.75" hidden="false" customHeight="false" outlineLevel="0" collapsed="false">
      <c r="A310" s="6" t="n">
        <f aca="false">IFERROR(__xludf.dummyfunction("""COMPUTED_VALUE"""),11601)</f>
        <v>11601</v>
      </c>
      <c r="B310" s="6" t="str">
        <f aca="false">IFERROR(__xludf.dummyfunction("""COMPUTED_VALUE"""),"QUÍMICA BÁSICA")</f>
        <v>QUÍMICA BÁSICA</v>
      </c>
      <c r="C310" s="11" t="str">
        <f aca="false">IFERROR(__xludf.dummyfunction("""COMPUTED_VALUE"""),"5:7-8")</f>
        <v>5:7-8</v>
      </c>
    </row>
    <row r="311" customFormat="false" ht="15.75" hidden="false" customHeight="false" outlineLevel="0" collapsed="false">
      <c r="A311" s="6" t="n">
        <f aca="false">IFERROR(__xludf.dummyfunction("""COMPUTED_VALUE"""),11600)</f>
        <v>11600</v>
      </c>
      <c r="B311" s="6" t="str">
        <f aca="false">IFERROR(__xludf.dummyfunction("""COMPUTED_VALUE"""),"QUÍMICA BÁSICA")</f>
        <v>QUÍMICA BÁSICA</v>
      </c>
      <c r="C311" s="11" t="str">
        <f aca="false">IFERROR(__xludf.dummyfunction("""COMPUTED_VALUE"""),"2:7-23")</f>
        <v>2:7-23</v>
      </c>
    </row>
    <row r="312" customFormat="false" ht="15.75" hidden="false" customHeight="false" outlineLevel="0" collapsed="false">
      <c r="A312" s="6" t="n">
        <f aca="false">IFERROR(__xludf.dummyfunction("""COMPUTED_VALUE"""),12123)</f>
        <v>12123</v>
      </c>
      <c r="B312" s="6" t="str">
        <f aca="false">IFERROR(__xludf.dummyfunction("""COMPUTED_VALUE"""),"QUÍMICA I")</f>
        <v>QUÍMICA I</v>
      </c>
      <c r="C312" s="11" t="str">
        <f aca="false">IFERROR(__xludf.dummyfunction("""COMPUTED_VALUE"""),"5:7-23")</f>
        <v>5:7-23</v>
      </c>
    </row>
    <row r="313" customFormat="false" ht="15.75" hidden="false" customHeight="false" outlineLevel="0" collapsed="false">
      <c r="A313" s="6" t="n">
        <f aca="false">IFERROR(__xludf.dummyfunction("""COMPUTED_VALUE"""),12124)</f>
        <v>12124</v>
      </c>
      <c r="B313" s="6" t="str">
        <f aca="false">IFERROR(__xludf.dummyfunction("""COMPUTED_VALUE"""),"QUÍMICA I")</f>
        <v>QUÍMICA I</v>
      </c>
      <c r="C313" s="11" t="str">
        <f aca="false">IFERROR(__xludf.dummyfunction("""COMPUTED_VALUE"""),"3:8-27")</f>
        <v>3:8-27</v>
      </c>
    </row>
    <row r="314" customFormat="false" ht="15.75" hidden="false" customHeight="false" outlineLevel="0" collapsed="false">
      <c r="A314" s="6" t="n">
        <f aca="false">IFERROR(__xludf.dummyfunction("""COMPUTED_VALUE"""),12095)</f>
        <v>12095</v>
      </c>
      <c r="B314" s="6" t="str">
        <f aca="false">IFERROR(__xludf.dummyfunction("""COMPUTED_VALUE"""),"QUÍMICA I")</f>
        <v>QUÍMICA I</v>
      </c>
      <c r="C314" s="11" t="str">
        <f aca="false">IFERROR(__xludf.dummyfunction("""COMPUTED_VALUE"""),"1:7-24")</f>
        <v>1:7-24</v>
      </c>
    </row>
    <row r="315" customFormat="false" ht="15.75" hidden="false" customHeight="false" outlineLevel="0" collapsed="false">
      <c r="A315" s="6" t="n">
        <f aca="false">IFERROR(__xludf.dummyfunction("""COMPUTED_VALUE"""),12094)</f>
        <v>12094</v>
      </c>
      <c r="B315" s="6" t="str">
        <f aca="false">IFERROR(__xludf.dummyfunction("""COMPUTED_VALUE"""),"QUÍMICA I")</f>
        <v>QUÍMICA I</v>
      </c>
      <c r="C315" s="11" t="str">
        <f aca="false">IFERROR(__xludf.dummyfunction("""COMPUTED_VALUE"""),"2:7-24")</f>
        <v>2:7-24</v>
      </c>
    </row>
    <row r="316" customFormat="false" ht="15.75" hidden="false" customHeight="false" outlineLevel="0" collapsed="false">
      <c r="A316" s="6" t="n">
        <f aca="false">IFERROR(__xludf.dummyfunction("""COMPUTED_VALUE"""),12093)</f>
        <v>12093</v>
      </c>
      <c r="B316" s="6" t="str">
        <f aca="false">IFERROR(__xludf.dummyfunction("""COMPUTED_VALUE"""),"QUÍMICA I")</f>
        <v>QUÍMICA I</v>
      </c>
      <c r="C316" s="11" t="str">
        <f aca="false">IFERROR(__xludf.dummyfunction("""COMPUTED_VALUE"""),"3:7-24")</f>
        <v>3:7-24</v>
      </c>
    </row>
    <row r="317" customFormat="false" ht="15.75" hidden="false" customHeight="false" outlineLevel="0" collapsed="false">
      <c r="A317" s="6" t="n">
        <f aca="false">IFERROR(__xludf.dummyfunction("""COMPUTED_VALUE"""),12092)</f>
        <v>12092</v>
      </c>
      <c r="B317" s="6" t="str">
        <f aca="false">IFERROR(__xludf.dummyfunction("""COMPUTED_VALUE"""),"QUÍMICA I")</f>
        <v>QUÍMICA I</v>
      </c>
      <c r="C317" s="11" t="str">
        <f aca="false">IFERROR(__xludf.dummyfunction("""COMPUTED_VALUE"""),"1:7-23")</f>
        <v>1:7-23</v>
      </c>
    </row>
    <row r="318" customFormat="false" ht="15.75" hidden="false" customHeight="false" outlineLevel="0" collapsed="false">
      <c r="A318" s="6" t="n">
        <f aca="false">IFERROR(__xludf.dummyfunction("""COMPUTED_VALUE"""),12091)</f>
        <v>12091</v>
      </c>
      <c r="B318" s="6" t="str">
        <f aca="false">IFERROR(__xludf.dummyfunction("""COMPUTED_VALUE"""),"QUÍMICA I")</f>
        <v>QUÍMICA I</v>
      </c>
      <c r="C318" s="11" t="str">
        <f aca="false">IFERROR(__xludf.dummyfunction("""COMPUTED_VALUE"""),"2:7-23")</f>
        <v>2:7-23</v>
      </c>
    </row>
    <row r="319" customFormat="false" ht="15.75" hidden="false" customHeight="false" outlineLevel="0" collapsed="false">
      <c r="A319" s="6" t="n">
        <f aca="false">IFERROR(__xludf.dummyfunction("""COMPUTED_VALUE"""),12090)</f>
        <v>12090</v>
      </c>
      <c r="B319" s="6" t="str">
        <f aca="false">IFERROR(__xludf.dummyfunction("""COMPUTED_VALUE"""),"QUÍMICA I")</f>
        <v>QUÍMICA I</v>
      </c>
      <c r="C319" s="11" t="str">
        <f aca="false">IFERROR(__xludf.dummyfunction("""COMPUTED_VALUE"""),"3:7-23")</f>
        <v>3:7-23</v>
      </c>
    </row>
    <row r="320" customFormat="false" ht="15.75" hidden="false" customHeight="false" outlineLevel="0" collapsed="false">
      <c r="A320" s="6" t="n">
        <f aca="false">IFERROR(__xludf.dummyfunction("""COMPUTED_VALUE"""),12089)</f>
        <v>12089</v>
      </c>
      <c r="B320" s="6" t="str">
        <f aca="false">IFERROR(__xludf.dummyfunction("""COMPUTED_VALUE"""),"QUÍMICA I")</f>
        <v>QUÍMICA I</v>
      </c>
      <c r="C320" s="11" t="str">
        <f aca="false">IFERROR(__xludf.dummyfunction("""COMPUTED_VALUE"""),"4:7-8")</f>
        <v>4:7-8</v>
      </c>
    </row>
    <row r="321" customFormat="false" ht="15.75" hidden="false" customHeight="false" outlineLevel="0" collapsed="false">
      <c r="A321" s="6" t="n">
        <f aca="false">IFERROR(__xludf.dummyfunction("""COMPUTED_VALUE"""),12088)</f>
        <v>12088</v>
      </c>
      <c r="B321" s="6" t="str">
        <f aca="false">IFERROR(__xludf.dummyfunction("""COMPUTED_VALUE"""),"QUÍMICA I")</f>
        <v>QUÍMICA I</v>
      </c>
      <c r="C321" s="11" t="str">
        <f aca="false">IFERROR(__xludf.dummyfunction("""COMPUTED_VALUE"""),"2:7-23")</f>
        <v>2:7-23</v>
      </c>
    </row>
    <row r="322" customFormat="false" ht="15.75" hidden="false" customHeight="false" outlineLevel="0" collapsed="false">
      <c r="A322" s="6" t="n">
        <f aca="false">IFERROR(__xludf.dummyfunction("""COMPUTED_VALUE"""),12087)</f>
        <v>12087</v>
      </c>
      <c r="B322" s="6" t="str">
        <f aca="false">IFERROR(__xludf.dummyfunction("""COMPUTED_VALUE"""),"QUÍMICA I")</f>
        <v>QUÍMICA I</v>
      </c>
      <c r="C322" s="11" t="str">
        <f aca="false">IFERROR(__xludf.dummyfunction("""COMPUTED_VALUE"""),"5:7-8")</f>
        <v>5:7-8</v>
      </c>
    </row>
    <row r="323" customFormat="false" ht="15.75" hidden="false" customHeight="false" outlineLevel="0" collapsed="false">
      <c r="A323" s="6" t="n">
        <f aca="false">IFERROR(__xludf.dummyfunction("""COMPUTED_VALUE"""),12086)</f>
        <v>12086</v>
      </c>
      <c r="B323" s="6" t="str">
        <f aca="false">IFERROR(__xludf.dummyfunction("""COMPUTED_VALUE"""),"QUÍMICA I")</f>
        <v>QUÍMICA I</v>
      </c>
      <c r="C323" s="11" t="str">
        <f aca="false">IFERROR(__xludf.dummyfunction("""COMPUTED_VALUE"""),"2:7-23")</f>
        <v>2:7-23</v>
      </c>
    </row>
    <row r="324" customFormat="false" ht="15.75" hidden="false" customHeight="false" outlineLevel="0" collapsed="false">
      <c r="A324" s="6" t="n">
        <f aca="false">IFERROR(__xludf.dummyfunction("""COMPUTED_VALUE"""),11605)</f>
        <v>11605</v>
      </c>
      <c r="B324" s="6" t="str">
        <f aca="false">IFERROR(__xludf.dummyfunction("""COMPUTED_VALUE"""),"QUÍMICA I")</f>
        <v>QUÍMICA I</v>
      </c>
      <c r="C324" s="11" t="str">
        <f aca="false">IFERROR(__xludf.dummyfunction("""COMPUTED_VALUE"""),"5:7-23")</f>
        <v>5:7-23</v>
      </c>
    </row>
    <row r="325" customFormat="false" ht="15.75" hidden="false" customHeight="false" outlineLevel="0" collapsed="false">
      <c r="A325" s="6" t="n">
        <f aca="false">IFERROR(__xludf.dummyfunction("""COMPUTED_VALUE"""),11593)</f>
        <v>11593</v>
      </c>
      <c r="B325" s="6" t="str">
        <f aca="false">IFERROR(__xludf.dummyfunction("""COMPUTED_VALUE"""),"QUÍMICA I")</f>
        <v>QUÍMICA I</v>
      </c>
      <c r="C325" s="11" t="str">
        <f aca="false">IFERROR(__xludf.dummyfunction("""COMPUTED_VALUE"""),"3:1-7")</f>
        <v>3:1-7</v>
      </c>
    </row>
    <row r="326" customFormat="false" ht="15.75" hidden="false" customHeight="false" outlineLevel="0" collapsed="false">
      <c r="A326" s="6" t="n">
        <f aca="false">IFERROR(__xludf.dummyfunction("""COMPUTED_VALUE"""),11586)</f>
        <v>11586</v>
      </c>
      <c r="B326" s="6" t="str">
        <f aca="false">IFERROR(__xludf.dummyfunction("""COMPUTED_VALUE"""),"QUÍMICA I")</f>
        <v>QUÍMICA I</v>
      </c>
      <c r="C326" s="11" t="str">
        <f aca="false">IFERROR(__xludf.dummyfunction("""COMPUTED_VALUE"""),"1:7-24")</f>
        <v>1:7-24</v>
      </c>
    </row>
    <row r="327" customFormat="false" ht="15.75" hidden="false" customHeight="false" outlineLevel="0" collapsed="false">
      <c r="A327" s="6" t="n">
        <f aca="false">IFERROR(__xludf.dummyfunction("""COMPUTED_VALUE"""),11599)</f>
        <v>11599</v>
      </c>
      <c r="B327" s="6" t="str">
        <f aca="false">IFERROR(__xludf.dummyfunction("""COMPUTED_VALUE"""),"QUÍMICA I")</f>
        <v>QUÍMICA I</v>
      </c>
      <c r="C327" s="11" t="str">
        <f aca="false">IFERROR(__xludf.dummyfunction("""COMPUTED_VALUE"""),"2:7-24")</f>
        <v>2:7-24</v>
      </c>
    </row>
    <row r="328" customFormat="false" ht="15.75" hidden="false" customHeight="false" outlineLevel="0" collapsed="false">
      <c r="A328" s="6" t="n">
        <f aca="false">IFERROR(__xludf.dummyfunction("""COMPUTED_VALUE"""),11598)</f>
        <v>11598</v>
      </c>
      <c r="B328" s="6" t="str">
        <f aca="false">IFERROR(__xludf.dummyfunction("""COMPUTED_VALUE"""),"QUÍMICA I")</f>
        <v>QUÍMICA I</v>
      </c>
      <c r="C328" s="11" t="str">
        <f aca="false">IFERROR(__xludf.dummyfunction("""COMPUTED_VALUE"""),"3:7-24")</f>
        <v>3:7-24</v>
      </c>
    </row>
    <row r="329" customFormat="false" ht="15.75" hidden="false" customHeight="false" outlineLevel="0" collapsed="false">
      <c r="A329" s="6" t="n">
        <f aca="false">IFERROR(__xludf.dummyfunction("""COMPUTED_VALUE"""),12125)</f>
        <v>12125</v>
      </c>
      <c r="B329" s="6" t="str">
        <f aca="false">IFERROR(__xludf.dummyfunction("""COMPUTED_VALUE"""),"QUÍMICA II")</f>
        <v>QUÍMICA II</v>
      </c>
      <c r="C329" s="11" t="str">
        <f aca="false">IFERROR(__xludf.dummyfunction("""COMPUTED_VALUE"""),"4:7-8")</f>
        <v>4:7-8</v>
      </c>
    </row>
    <row r="330" customFormat="false" ht="15.75" hidden="false" customHeight="false" outlineLevel="0" collapsed="false">
      <c r="A330" s="6" t="n">
        <f aca="false">IFERROR(__xludf.dummyfunction("""COMPUTED_VALUE"""),12122)</f>
        <v>12122</v>
      </c>
      <c r="B330" s="6" t="str">
        <f aca="false">IFERROR(__xludf.dummyfunction("""COMPUTED_VALUE"""),"QUÍMICA II")</f>
        <v>QUÍMICA II</v>
      </c>
      <c r="C330" s="11" t="str">
        <f aca="false">IFERROR(__xludf.dummyfunction("""COMPUTED_VALUE"""),"2:7-24")</f>
        <v>2:7-24</v>
      </c>
    </row>
    <row r="331" customFormat="false" ht="15.75" hidden="false" customHeight="false" outlineLevel="0" collapsed="false">
      <c r="A331" s="6" t="n">
        <f aca="false">IFERROR(__xludf.dummyfunction("""COMPUTED_VALUE"""),12121)</f>
        <v>12121</v>
      </c>
      <c r="B331" s="6" t="str">
        <f aca="false">IFERROR(__xludf.dummyfunction("""COMPUTED_VALUE"""),"QUÍMICA II")</f>
        <v>QUÍMICA II</v>
      </c>
      <c r="C331" s="11" t="str">
        <f aca="false">IFERROR(__xludf.dummyfunction("""COMPUTED_VALUE"""),"5:7-8")</f>
        <v>5:7-8</v>
      </c>
    </row>
    <row r="332" customFormat="false" ht="15.75" hidden="false" customHeight="false" outlineLevel="0" collapsed="false">
      <c r="A332" s="6" t="n">
        <f aca="false">IFERROR(__xludf.dummyfunction("""COMPUTED_VALUE"""),12120)</f>
        <v>12120</v>
      </c>
      <c r="B332" s="6" t="str">
        <f aca="false">IFERROR(__xludf.dummyfunction("""COMPUTED_VALUE"""),"QUÍMICA II")</f>
        <v>QUÍMICA II</v>
      </c>
      <c r="C332" s="11" t="str">
        <f aca="false">IFERROR(__xludf.dummyfunction("""COMPUTED_VALUE"""),"2:7-24")</f>
        <v>2:7-24</v>
      </c>
    </row>
    <row r="333" customFormat="false" ht="15.75" hidden="false" customHeight="false" outlineLevel="0" collapsed="false">
      <c r="A333" s="6" t="n">
        <f aca="false">IFERROR(__xludf.dummyfunction("""COMPUTED_VALUE"""),12119)</f>
        <v>12119</v>
      </c>
      <c r="B333" s="6" t="str">
        <f aca="false">IFERROR(__xludf.dummyfunction("""COMPUTED_VALUE"""),"QUÍMICA II")</f>
        <v>QUÍMICA II</v>
      </c>
      <c r="C333" s="11" t="str">
        <f aca="false">IFERROR(__xludf.dummyfunction("""COMPUTED_VALUE"""),"5:7-24")</f>
        <v>5:7-24</v>
      </c>
    </row>
    <row r="334" customFormat="false" ht="15.75" hidden="false" customHeight="false" outlineLevel="0" collapsed="false">
      <c r="A334" s="6" t="n">
        <f aca="false">IFERROR(__xludf.dummyfunction("""COMPUTED_VALUE"""),12118)</f>
        <v>12118</v>
      </c>
      <c r="B334" s="6" t="str">
        <f aca="false">IFERROR(__xludf.dummyfunction("""COMPUTED_VALUE"""),"QUÍMICA II")</f>
        <v>QUÍMICA II</v>
      </c>
      <c r="C334" s="11" t="str">
        <f aca="false">IFERROR(__xludf.dummyfunction("""COMPUTED_VALUE"""),"3:1-8")</f>
        <v>3:1-8</v>
      </c>
    </row>
    <row r="335" customFormat="false" ht="15.75" hidden="false" customHeight="false" outlineLevel="0" collapsed="false">
      <c r="A335" s="6" t="n">
        <f aca="false">IFERROR(__xludf.dummyfunction("""COMPUTED_VALUE"""),12117)</f>
        <v>12117</v>
      </c>
      <c r="B335" s="6" t="str">
        <f aca="false">IFERROR(__xludf.dummyfunction("""COMPUTED_VALUE"""),"QUÍMICA II")</f>
        <v>QUÍMICA II</v>
      </c>
      <c r="C335" s="11" t="str">
        <f aca="false">IFERROR(__xludf.dummyfunction("""COMPUTED_VALUE"""),"1:7-25")</f>
        <v>1:7-25</v>
      </c>
    </row>
    <row r="336" customFormat="false" ht="15.75" hidden="false" customHeight="false" outlineLevel="0" collapsed="false">
      <c r="A336" s="6" t="n">
        <f aca="false">IFERROR(__xludf.dummyfunction("""COMPUTED_VALUE"""),12116)</f>
        <v>12116</v>
      </c>
      <c r="B336" s="6" t="str">
        <f aca="false">IFERROR(__xludf.dummyfunction("""COMPUTED_VALUE"""),"QUÍMICA II")</f>
        <v>QUÍMICA II</v>
      </c>
      <c r="C336" s="11" t="str">
        <f aca="false">IFERROR(__xludf.dummyfunction("""COMPUTED_VALUE"""),"2:7-25")</f>
        <v>2:7-25</v>
      </c>
    </row>
    <row r="337" customFormat="false" ht="15.75" hidden="false" customHeight="false" outlineLevel="0" collapsed="false">
      <c r="A337" s="6" t="n">
        <f aca="false">IFERROR(__xludf.dummyfunction("""COMPUTED_VALUE"""),12115)</f>
        <v>12115</v>
      </c>
      <c r="B337" s="6" t="str">
        <f aca="false">IFERROR(__xludf.dummyfunction("""COMPUTED_VALUE"""),"QUÍMICA II")</f>
        <v>QUÍMICA II</v>
      </c>
      <c r="C337" s="11" t="str">
        <f aca="false">IFERROR(__xludf.dummyfunction("""COMPUTED_VALUE"""),"3:7-25")</f>
        <v>3:7-25</v>
      </c>
    </row>
    <row r="338" customFormat="false" ht="15.75" hidden="false" customHeight="false" outlineLevel="0" collapsed="false">
      <c r="A338" s="6" t="n">
        <f aca="false">IFERROR(__xludf.dummyfunction("""COMPUTED_VALUE"""),12114)</f>
        <v>12114</v>
      </c>
      <c r="B338" s="6" t="str">
        <f aca="false">IFERROR(__xludf.dummyfunction("""COMPUTED_VALUE"""),"QUÍMICA II")</f>
        <v>QUÍMICA II</v>
      </c>
      <c r="C338" s="11" t="str">
        <f aca="false">IFERROR(__xludf.dummyfunction("""COMPUTED_VALUE"""),"1:7-24")</f>
        <v>1:7-24</v>
      </c>
    </row>
    <row r="339" customFormat="false" ht="15.75" hidden="false" customHeight="false" outlineLevel="0" collapsed="false">
      <c r="A339" s="6" t="n">
        <f aca="false">IFERROR(__xludf.dummyfunction("""COMPUTED_VALUE"""),12113)</f>
        <v>12113</v>
      </c>
      <c r="B339" s="6" t="str">
        <f aca="false">IFERROR(__xludf.dummyfunction("""COMPUTED_VALUE"""),"QUÍMICA II")</f>
        <v>QUÍMICA II</v>
      </c>
      <c r="C339" s="11" t="str">
        <f aca="false">IFERROR(__xludf.dummyfunction("""COMPUTED_VALUE"""),"2:7-24")</f>
        <v>2:7-24</v>
      </c>
    </row>
    <row r="340" customFormat="false" ht="15.75" hidden="false" customHeight="false" outlineLevel="0" collapsed="false">
      <c r="A340" s="6" t="n">
        <f aca="false">IFERROR(__xludf.dummyfunction("""COMPUTED_VALUE"""),11609)</f>
        <v>11609</v>
      </c>
      <c r="B340" s="6" t="str">
        <f aca="false">IFERROR(__xludf.dummyfunction("""COMPUTED_VALUE"""),"QUÍMICA II")</f>
        <v>QUÍMICA II</v>
      </c>
      <c r="C340" s="11" t="str">
        <f aca="false">IFERROR(__xludf.dummyfunction("""COMPUTED_VALUE"""),"3:7-24")</f>
        <v>3:7-24</v>
      </c>
    </row>
    <row r="341" customFormat="false" ht="15.75" hidden="false" customHeight="false" outlineLevel="0" collapsed="false">
      <c r="A341" s="6" t="n">
        <f aca="false">IFERROR(__xludf.dummyfunction("""COMPUTED_VALUE"""),11597)</f>
        <v>11597</v>
      </c>
      <c r="B341" s="6" t="str">
        <f aca="false">IFERROR(__xludf.dummyfunction("""COMPUTED_VALUE"""),"QUÍMICA II")</f>
        <v>QUÍMICA II</v>
      </c>
      <c r="C341" s="11" t="str">
        <f aca="false">IFERROR(__xludf.dummyfunction("""COMPUTED_VALUE"""),"4:7-8")</f>
        <v>4:7-8</v>
      </c>
    </row>
    <row r="342" customFormat="false" ht="15.75" hidden="false" customHeight="false" outlineLevel="0" collapsed="false">
      <c r="A342" s="6" t="n">
        <f aca="false">IFERROR(__xludf.dummyfunction("""COMPUTED_VALUE"""),11592)</f>
        <v>11592</v>
      </c>
      <c r="B342" s="6" t="str">
        <f aca="false">IFERROR(__xludf.dummyfunction("""COMPUTED_VALUE"""),"QUÍMICA II")</f>
        <v>QUÍMICA II</v>
      </c>
      <c r="C342" s="11" t="str">
        <f aca="false">IFERROR(__xludf.dummyfunction("""COMPUTED_VALUE"""),"2:7-24")</f>
        <v>2:7-24</v>
      </c>
    </row>
    <row r="343" customFormat="false" ht="15.75" hidden="false" customHeight="false" outlineLevel="0" collapsed="false">
      <c r="A343" s="6" t="n">
        <f aca="false">IFERROR(__xludf.dummyfunction("""COMPUTED_VALUE"""),11604)</f>
        <v>11604</v>
      </c>
      <c r="B343" s="6" t="str">
        <f aca="false">IFERROR(__xludf.dummyfunction("""COMPUTED_VALUE"""),"QUÍMICA II")</f>
        <v>QUÍMICA II</v>
      </c>
      <c r="C343" s="11" t="str">
        <f aca="false">IFERROR(__xludf.dummyfunction("""COMPUTED_VALUE"""),"5:7-8")</f>
        <v>5:7-8</v>
      </c>
    </row>
    <row r="344" customFormat="false" ht="15.75" hidden="false" customHeight="false" outlineLevel="0" collapsed="false">
      <c r="A344" s="6" t="n">
        <f aca="false">IFERROR(__xludf.dummyfunction("""COMPUTED_VALUE"""),13317)</f>
        <v>13317</v>
      </c>
      <c r="B344" s="6" t="str">
        <f aca="false">IFERROR(__xludf.dummyfunction("""COMPUTED_VALUE"""),"CURSO_PRUEBA")</f>
        <v>CURSO_PRUEBA</v>
      </c>
      <c r="C344" s="11" t="str">
        <f aca="false">IFERROR(__xludf.dummyfunction("""COMPUTED_VALUE"""),"5:7-9")</f>
        <v>5:7-9</v>
      </c>
    </row>
    <row r="345" customFormat="false" ht="15.75" hidden="false" customHeight="false" outlineLevel="0" collapsed="false">
      <c r="A345" s="6" t="str">
        <f aca="false">IFERROR(__xludf.dummyfunction("""COMPUTED_VALUE"""),"")</f>
        <v/>
      </c>
      <c r="C345" s="6" t="str">
        <f aca="false">IFERROR(__xludf.dummyfunction("""COMPUTED_VALUE"""),"")</f>
        <v/>
      </c>
    </row>
    <row r="346" customFormat="false" ht="15.75" hidden="false" customHeight="false" outlineLevel="0" collapsed="false">
      <c r="A346" s="6" t="str">
        <f aca="false">IFERROR(__xludf.dummyfunction("""COMPUTED_VALUE"""),"")</f>
        <v/>
      </c>
      <c r="C346" s="6" t="str">
        <f aca="false">IFERROR(__xludf.dummyfunction("""COMPUTED_VALUE"""),"")</f>
        <v/>
      </c>
    </row>
    <row r="347" customFormat="false" ht="15.75" hidden="false" customHeight="false" outlineLevel="0" collapsed="false">
      <c r="A347" s="6" t="str">
        <f aca="false">IFERROR(__xludf.dummyfunction("""COMPUTED_VALUE"""),"")</f>
        <v/>
      </c>
      <c r="C347" s="6" t="str">
        <f aca="false">IFERROR(__xludf.dummyfunction("""COMPUTED_VALUE"""),"")</f>
        <v/>
      </c>
    </row>
    <row r="348" customFormat="false" ht="15.75" hidden="false" customHeight="false" outlineLevel="0" collapsed="false">
      <c r="A348" s="6" t="str">
        <f aca="false">IFERROR(__xludf.dummyfunction("""COMPUTED_VALUE"""),"")</f>
        <v/>
      </c>
      <c r="C348" s="6" t="str">
        <f aca="false">IFERROR(__xludf.dummyfunction("""COMPUTED_VALUE"""),"")</f>
        <v/>
      </c>
    </row>
    <row r="349" customFormat="false" ht="15.75" hidden="false" customHeight="false" outlineLevel="0" collapsed="false">
      <c r="A349" s="6" t="str">
        <f aca="false">IFERROR(__xludf.dummyfunction("""COMPUTED_VALUE"""),"")</f>
        <v/>
      </c>
      <c r="C349" s="6" t="str">
        <f aca="false">IFERROR(__xludf.dummyfunction("""COMPUTED_VALUE"""),"")</f>
        <v/>
      </c>
    </row>
    <row r="350" customFormat="false" ht="15.75" hidden="false" customHeight="false" outlineLevel="0" collapsed="false">
      <c r="A350" s="6" t="str">
        <f aca="false">IFERROR(__xludf.dummyfunction("""COMPUTED_VALUE"""),"")</f>
        <v/>
      </c>
      <c r="C350" s="6" t="str">
        <f aca="false">IFERROR(__xludf.dummyfunction("""COMPUTED_VALUE"""),"")</f>
        <v/>
      </c>
    </row>
    <row r="351" customFormat="false" ht="15.75" hidden="false" customHeight="false" outlineLevel="0" collapsed="false">
      <c r="A351" s="6" t="str">
        <f aca="false">IFERROR(__xludf.dummyfunction("""COMPUTED_VALUE"""),"")</f>
        <v/>
      </c>
      <c r="C351" s="6" t="str">
        <f aca="false">IFERROR(__xludf.dummyfunction("""COMPUTED_VALUE"""),"")</f>
        <v/>
      </c>
    </row>
    <row r="352" customFormat="false" ht="15.75" hidden="false" customHeight="false" outlineLevel="0" collapsed="false">
      <c r="A352" s="6" t="str">
        <f aca="false">IFERROR(__xludf.dummyfunction("""COMPUTED_VALUE"""),"")</f>
        <v/>
      </c>
      <c r="C352" s="6" t="str">
        <f aca="false">IFERROR(__xludf.dummyfunction("""COMPUTED_VALUE"""),"")</f>
        <v/>
      </c>
    </row>
    <row r="353" customFormat="false" ht="15.75" hidden="false" customHeight="false" outlineLevel="0" collapsed="false">
      <c r="A353" s="6" t="str">
        <f aca="false">IFERROR(__xludf.dummyfunction("""COMPUTED_VALUE"""),"")</f>
        <v/>
      </c>
      <c r="C353" s="6" t="str">
        <f aca="false">IFERROR(__xludf.dummyfunction("""COMPUTED_VALUE"""),"")</f>
        <v/>
      </c>
    </row>
    <row r="354" customFormat="false" ht="15.75" hidden="false" customHeight="false" outlineLevel="0" collapsed="false">
      <c r="A354" s="6" t="str">
        <f aca="false">IFERROR(__xludf.dummyfunction("""COMPUTED_VALUE"""),"")</f>
        <v/>
      </c>
      <c r="C354" s="6" t="str">
        <f aca="false">IFERROR(__xludf.dummyfunction("""COMPUTED_VALUE"""),"")</f>
        <v/>
      </c>
    </row>
    <row r="355" customFormat="false" ht="15.75" hidden="false" customHeight="false" outlineLevel="0" collapsed="false">
      <c r="A355" s="6" t="str">
        <f aca="false">IFERROR(__xludf.dummyfunction("""COMPUTED_VALUE"""),"")</f>
        <v/>
      </c>
      <c r="C355" s="6" t="str">
        <f aca="false">IFERROR(__xludf.dummyfunction("""COMPUTED_VALUE"""),"")</f>
        <v/>
      </c>
    </row>
    <row r="356" customFormat="false" ht="15.75" hidden="false" customHeight="false" outlineLevel="0" collapsed="false">
      <c r="A356" s="6" t="str">
        <f aca="false">IFERROR(__xludf.dummyfunction("""COMPUTED_VALUE"""),"")</f>
        <v/>
      </c>
      <c r="C356" s="6" t="str">
        <f aca="false">IFERROR(__xludf.dummyfunction("""COMPUTED_VALUE"""),"")</f>
        <v/>
      </c>
    </row>
    <row r="357" customFormat="false" ht="15.75" hidden="false" customHeight="false" outlineLevel="0" collapsed="false">
      <c r="A357" s="6" t="str">
        <f aca="false">IFERROR(__xludf.dummyfunction("""COMPUTED_VALUE"""),"")</f>
        <v/>
      </c>
      <c r="C357" s="6" t="str">
        <f aca="false">IFERROR(__xludf.dummyfunction("""COMPUTED_VALUE"""),"")</f>
        <v/>
      </c>
    </row>
    <row r="358" customFormat="false" ht="15.75" hidden="false" customHeight="false" outlineLevel="0" collapsed="false">
      <c r="A358" s="6" t="str">
        <f aca="false">IFERROR(__xludf.dummyfunction("""COMPUTED_VALUE"""),"")</f>
        <v/>
      </c>
      <c r="C358" s="6" t="str">
        <f aca="false">IFERROR(__xludf.dummyfunction("""COMPUTED_VALUE"""),"")</f>
        <v/>
      </c>
    </row>
    <row r="359" customFormat="false" ht="15.75" hidden="false" customHeight="false" outlineLevel="0" collapsed="false">
      <c r="A359" s="6" t="str">
        <f aca="false">IFERROR(__xludf.dummyfunction("""COMPUTED_VALUE"""),"")</f>
        <v/>
      </c>
      <c r="C359" s="6" t="str">
        <f aca="false">IFERROR(__xludf.dummyfunction("""COMPUTED_VALUE"""),"")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2019-12-09T09:04:43Z</dcterms:modified>
  <cp:revision>6</cp:revision>
  <dc:subject/>
  <dc:title/>
</cp:coreProperties>
</file>