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SOS_ACTIVIDADES" sheetId="1" r:id="rId4"/>
    <sheet state="visible" name="ASIGNATURAS_SEMANAS" sheetId="2" r:id="rId5"/>
    <sheet state="visible" name="SEMANAS_FECHAS" sheetId="3" r:id="rId6"/>
    <sheet state="visible" name="IMPORTS" sheetId="4" r:id="rId7"/>
  </sheets>
  <definedNames/>
  <calcPr/>
</workbook>
</file>

<file path=xl/sharedStrings.xml><?xml version="1.0" encoding="utf-8"?>
<sst xmlns="http://schemas.openxmlformats.org/spreadsheetml/2006/main" count="45" uniqueCount="25">
  <si>
    <t>CURSOS_ID</t>
  </si>
  <si>
    <t>NÚMERO_SEMANAS</t>
  </si>
  <si>
    <t>NÚMERO_SEMANA</t>
  </si>
  <si>
    <t>FECHA_INICIO_SEMANA</t>
  </si>
  <si>
    <t>ACTIVIDAD</t>
  </si>
  <si>
    <t>NOMBRES_CURSOS</t>
  </si>
  <si>
    <t>FÍSICA III_LECCIONES</t>
  </si>
  <si>
    <t>PRIMER_ENCUENTRO</t>
  </si>
  <si>
    <t>-</t>
  </si>
  <si>
    <t>1.1</t>
  </si>
  <si>
    <t>1.2</t>
  </si>
  <si>
    <t>CPS1.1</t>
  </si>
  <si>
    <t>1.3</t>
  </si>
  <si>
    <t>1.4</t>
  </si>
  <si>
    <t>2.1</t>
  </si>
  <si>
    <t>2.2</t>
  </si>
  <si>
    <t>2.3</t>
  </si>
  <si>
    <t>3.1</t>
  </si>
  <si>
    <t>3.2</t>
  </si>
  <si>
    <t>3.3</t>
  </si>
  <si>
    <t>4.1</t>
  </si>
  <si>
    <t>4.2</t>
  </si>
  <si>
    <t>CPS1.2</t>
  </si>
  <si>
    <t>CPS1.3</t>
  </si>
  <si>
    <t>CPS1.4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</si>
</sst>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\-D"/>
    <numFmt numFmtId="165" formatCode="ddd&quot;-&quot;hh"/>
  </numFmts>
  <fonts count="8"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Cambria"/>
    </font>
    <font>
      <sz val="11.0"/>
    </font>
    <font>
      <color theme="1"/>
      <name val="Arial"/>
    </font>
    <font>
      <sz val="11.0"/>
      <color rgb="FF7E3794"/>
      <name val="Arial"/>
    </font>
    <font>
      <sz val="11.0"/>
      <color theme="1"/>
      <name val="Arial"/>
    </font>
    <font>
      <sz val="11.0"/>
      <color rgb="FFA61D4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3" numFmtId="0" xfId="0" applyFon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86"/>
  </cols>
  <sheetData>
    <row r="1">
      <c r="A1" s="2" t="s">
        <v>0</v>
      </c>
      <c r="B1" s="2" t="s">
        <v>4</v>
      </c>
      <c r="C1" s="4" t="s">
        <v>5</v>
      </c>
      <c r="D1" s="5" t="s">
        <v>7</v>
      </c>
    </row>
    <row r="2">
      <c r="A2" s="8">
        <v>12310.0</v>
      </c>
      <c r="B2" s="2" t="s">
        <v>11</v>
      </c>
      <c r="C2" s="9" t="str">
        <f>IFERROR(__xludf.DUMMYFUNCTION("ArrayFormula(VLOOKUP(QUERY(A2:A50500,""SELECT A WHERE A IS NOT NULL""), IMPORTS!A:D ,2, FALSE))"),"FÍSICA II")</f>
        <v>FÍSICA II</v>
      </c>
      <c r="D2" s="9" t="str">
        <f>IFERROR(__xludf.DUMMYFUNCTION("ArrayFormula(VLOOKUP(QUERY(A2:A50500,""SELECT A WHERE A IS NOT NULL""), IMPORTS!A:D ,3, FALSE))"),"1:7-12")</f>
        <v>1:7-12</v>
      </c>
    </row>
    <row r="3">
      <c r="A3" s="8">
        <v>12584.0</v>
      </c>
      <c r="B3" s="2" t="s">
        <v>11</v>
      </c>
      <c r="C3" s="8" t="str">
        <f>IFERROR(__xludf.DUMMYFUNCTION("""COMPUTED_VALUE"""),"FÍSICA II")</f>
        <v>FÍSICA II</v>
      </c>
      <c r="D3" s="8" t="str">
        <f>IFERROR(__xludf.DUMMYFUNCTION("""COMPUTED_VALUE"""),"2:7-12")</f>
        <v>2:7-12</v>
      </c>
      <c r="E3" s="10"/>
      <c r="F3" s="11"/>
    </row>
    <row r="4">
      <c r="A4" s="8">
        <v>12311.0</v>
      </c>
      <c r="B4" s="2" t="s">
        <v>11</v>
      </c>
      <c r="C4" s="8" t="str">
        <f>IFERROR(__xludf.DUMMYFUNCTION("""COMPUTED_VALUE"""),"FÍSICA II")</f>
        <v>FÍSICA II</v>
      </c>
      <c r="D4" s="8" t="str">
        <f>IFERROR(__xludf.DUMMYFUNCTION("""COMPUTED_VALUE"""),"3:7-12")</f>
        <v>3:7-12</v>
      </c>
    </row>
    <row r="5">
      <c r="A5" s="8">
        <v>12312.0</v>
      </c>
      <c r="B5" s="2" t="s">
        <v>11</v>
      </c>
      <c r="C5" s="8" t="str">
        <f>IFERROR(__xludf.DUMMYFUNCTION("""COMPUTED_VALUE"""),"FÍSICA II")</f>
        <v>FÍSICA II</v>
      </c>
      <c r="D5" s="8" t="str">
        <f>IFERROR(__xludf.DUMMYFUNCTION("""COMPUTED_VALUE"""),"4:7-8")</f>
        <v>4:7-8</v>
      </c>
    </row>
    <row r="6">
      <c r="A6" s="8">
        <v>12585.0</v>
      </c>
      <c r="B6" s="2" t="s">
        <v>11</v>
      </c>
      <c r="C6" s="8" t="str">
        <f>IFERROR(__xludf.DUMMYFUNCTION("""COMPUTED_VALUE"""),"FÍSICA II")</f>
        <v>FÍSICA II</v>
      </c>
      <c r="D6" s="8" t="str">
        <f>IFERROR(__xludf.DUMMYFUNCTION("""COMPUTED_VALUE"""),"2:7-12")</f>
        <v>2:7-12</v>
      </c>
    </row>
    <row r="7">
      <c r="A7" s="8">
        <v>12313.0</v>
      </c>
      <c r="B7" s="2" t="s">
        <v>11</v>
      </c>
      <c r="C7" s="8" t="str">
        <f>IFERROR(__xludf.DUMMYFUNCTION("""COMPUTED_VALUE"""),"FÍSICA II")</f>
        <v>FÍSICA II</v>
      </c>
      <c r="D7" s="8" t="str">
        <f>IFERROR(__xludf.DUMMYFUNCTION("""COMPUTED_VALUE"""),"5:7-8")</f>
        <v>5:7-8</v>
      </c>
    </row>
    <row r="8">
      <c r="A8" s="8">
        <v>12584.0</v>
      </c>
      <c r="B8" s="2" t="s">
        <v>11</v>
      </c>
      <c r="C8" s="8" t="str">
        <f>IFERROR(__xludf.DUMMYFUNCTION("""COMPUTED_VALUE"""),"FÍSICA II")</f>
        <v>FÍSICA II</v>
      </c>
      <c r="D8" s="8" t="str">
        <f>IFERROR(__xludf.DUMMYFUNCTION("""COMPUTED_VALUE"""),"2:7-12")</f>
        <v>2:7-12</v>
      </c>
    </row>
    <row r="9">
      <c r="A9" s="8">
        <v>12585.0</v>
      </c>
      <c r="B9" s="2" t="s">
        <v>22</v>
      </c>
      <c r="C9" s="8" t="str">
        <f>IFERROR(__xludf.DUMMYFUNCTION("""COMPUTED_VALUE"""),"FÍSICA II")</f>
        <v>FÍSICA II</v>
      </c>
      <c r="D9" s="8" t="str">
        <f>IFERROR(__xludf.DUMMYFUNCTION("""COMPUTED_VALUE"""),"2:7-12")</f>
        <v>2:7-12</v>
      </c>
    </row>
    <row r="10">
      <c r="A10" s="8">
        <v>12586.0</v>
      </c>
      <c r="B10" s="2" t="s">
        <v>23</v>
      </c>
      <c r="C10" s="8" t="str">
        <f>IFERROR(__xludf.DUMMYFUNCTION("""COMPUTED_VALUE"""),"FÍSICA II")</f>
        <v>FÍSICA II</v>
      </c>
      <c r="D10" s="8" t="str">
        <f>IFERROR(__xludf.DUMMYFUNCTION("""COMPUTED_VALUE"""),"5:7-12")</f>
        <v>5:7-12</v>
      </c>
    </row>
    <row r="11">
      <c r="A11" s="8">
        <v>12587.0</v>
      </c>
      <c r="B11" s="2" t="s">
        <v>24</v>
      </c>
      <c r="C11" s="8" t="str">
        <f>IFERROR(__xludf.DUMMYFUNCTION("""COMPUTED_VALUE"""),"FÍSICA II")</f>
        <v>FÍSICA II</v>
      </c>
      <c r="D11" s="8" t="str">
        <f>IFERROR(__xludf.DUMMYFUNCTION("""COMPUTED_VALUE"""),"2:7-13")</f>
        <v>2:7-13</v>
      </c>
    </row>
    <row r="12">
      <c r="A12" s="8">
        <v>12372.0</v>
      </c>
      <c r="B12" s="2" t="s">
        <v>11</v>
      </c>
      <c r="C12" s="8" t="str">
        <f>IFERROR(__xludf.DUMMYFUNCTION("""COMPUTED_VALUE"""),"FÍSICA III")</f>
        <v>FÍSICA III</v>
      </c>
      <c r="D12" s="8" t="str">
        <f>IFERROR(__xludf.DUMMYFUNCTION("""COMPUTED_VALUE"""),"3:7-17")</f>
        <v>3:7-17</v>
      </c>
    </row>
    <row r="13">
      <c r="A13" s="8">
        <v>12615.0</v>
      </c>
      <c r="B13" s="2" t="s">
        <v>22</v>
      </c>
      <c r="C13" s="8" t="str">
        <f>IFERROR(__xludf.DUMMYFUNCTION("""COMPUTED_VALUE"""),"FÍSICA III")</f>
        <v>FÍSICA III</v>
      </c>
      <c r="D13" s="8" t="str">
        <f>IFERROR(__xludf.DUMMYFUNCTION("""COMPUTED_VALUE"""),"4:7-8")</f>
        <v>4:7-8</v>
      </c>
    </row>
    <row r="14">
      <c r="A14" s="8">
        <v>12373.0</v>
      </c>
      <c r="B14" s="2" t="s">
        <v>23</v>
      </c>
      <c r="C14" s="8" t="str">
        <f>IFERROR(__xludf.DUMMYFUNCTION("""COMPUTED_VALUE"""),"FÍSICA III")</f>
        <v>FÍSICA III</v>
      </c>
      <c r="D14" s="8" t="str">
        <f>IFERROR(__xludf.DUMMYFUNCTION("""COMPUTED_VALUE"""),"2:7-17")</f>
        <v>2:7-17</v>
      </c>
    </row>
    <row r="15">
      <c r="A15" s="8">
        <v>12279.0</v>
      </c>
      <c r="B15" s="2" t="s">
        <v>24</v>
      </c>
      <c r="C15" s="8" t="str">
        <f>IFERROR(__xludf.DUMMYFUNCTION("""COMPUTED_VALUE"""),"FÍSICA I")</f>
        <v>FÍSICA I</v>
      </c>
      <c r="D15" s="8" t="str">
        <f>IFERROR(__xludf.DUMMYFUNCTION("""COMPUTED_VALUE"""),"3:11-20")</f>
        <v>3:11-20</v>
      </c>
    </row>
    <row r="16">
      <c r="A16" s="8">
        <v>12280.0</v>
      </c>
      <c r="B16" s="2" t="s">
        <v>11</v>
      </c>
      <c r="C16" s="8" t="str">
        <f>IFERROR(__xludf.DUMMYFUNCTION("""COMPUTED_VALUE"""),"FÍSICA I")</f>
        <v>FÍSICA I</v>
      </c>
      <c r="D16" s="8" t="str">
        <f>IFERROR(__xludf.DUMMYFUNCTION("""COMPUTED_VALUE"""),"1:7-11")</f>
        <v>1:7-11</v>
      </c>
    </row>
    <row r="17">
      <c r="A17" s="8">
        <v>12565.0</v>
      </c>
      <c r="B17" s="2" t="s">
        <v>22</v>
      </c>
      <c r="C17" s="8" t="str">
        <f>IFERROR(__xludf.DUMMYFUNCTION("""COMPUTED_VALUE"""),"FÍSICA I")</f>
        <v>FÍSICA I</v>
      </c>
      <c r="D17" s="8" t="str">
        <f>IFERROR(__xludf.DUMMYFUNCTION("""COMPUTED_VALUE"""),"2:7-11")</f>
        <v>2:7-11</v>
      </c>
    </row>
    <row r="18">
      <c r="A18" s="8">
        <v>12281.0</v>
      </c>
      <c r="B18" s="2" t="s">
        <v>23</v>
      </c>
      <c r="C18" s="8" t="str">
        <f>IFERROR(__xludf.DUMMYFUNCTION("""COMPUTED_VALUE"""),"FÍSICA I")</f>
        <v>FÍSICA I</v>
      </c>
      <c r="D18" s="8" t="str">
        <f>IFERROR(__xludf.DUMMYFUNCTION("""COMPUTED_VALUE"""),"3:7-11")</f>
        <v>3:7-11</v>
      </c>
    </row>
    <row r="19">
      <c r="A19" s="8">
        <v>12282.0</v>
      </c>
      <c r="B19" s="2" t="s">
        <v>24</v>
      </c>
      <c r="C19" s="8" t="str">
        <f>IFERROR(__xludf.DUMMYFUNCTION("""COMPUTED_VALUE"""),"FÍSICA I")</f>
        <v>FÍSICA I</v>
      </c>
      <c r="D19" s="8" t="str">
        <f>IFERROR(__xludf.DUMMYFUNCTION("""COMPUTED_VALUE"""),"1:7-10")</f>
        <v>1:7-10</v>
      </c>
    </row>
    <row r="20">
      <c r="A20" s="8">
        <v>12567.0</v>
      </c>
      <c r="B20" s="2" t="s">
        <v>11</v>
      </c>
      <c r="C20" s="8" t="str">
        <f>IFERROR(__xludf.DUMMYFUNCTION("""COMPUTED_VALUE"""),"FÍSICA I")</f>
        <v>FÍSICA I</v>
      </c>
      <c r="D20" s="8" t="str">
        <f>IFERROR(__xludf.DUMMYFUNCTION("""COMPUTED_VALUE"""),"2:7-10")</f>
        <v>2:7-10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4.29"/>
  </cols>
  <sheetData>
    <row r="1">
      <c r="A1" s="3" t="s">
        <v>1</v>
      </c>
      <c r="B1" s="3" t="s">
        <v>6</v>
      </c>
    </row>
    <row r="2">
      <c r="A2" s="6">
        <v>0.0</v>
      </c>
      <c r="B2" s="6" t="s">
        <v>8</v>
      </c>
    </row>
    <row r="3">
      <c r="A3" s="6">
        <v>1.0</v>
      </c>
      <c r="B3" s="6" t="s">
        <v>9</v>
      </c>
    </row>
    <row r="4">
      <c r="A4" s="6">
        <v>2.0</v>
      </c>
      <c r="B4" s="6" t="s">
        <v>10</v>
      </c>
    </row>
    <row r="5">
      <c r="A5" s="6">
        <v>3.0</v>
      </c>
      <c r="B5" s="6" t="s">
        <v>12</v>
      </c>
    </row>
    <row r="6">
      <c r="A6" s="6">
        <v>4.0</v>
      </c>
      <c r="B6" s="6" t="s">
        <v>13</v>
      </c>
    </row>
    <row r="7">
      <c r="A7" s="6">
        <v>5.0</v>
      </c>
      <c r="B7" s="6" t="s">
        <v>8</v>
      </c>
    </row>
    <row r="8">
      <c r="A8" s="6">
        <v>6.0</v>
      </c>
      <c r="B8" s="6" t="s">
        <v>14</v>
      </c>
    </row>
    <row r="9">
      <c r="A9" s="6">
        <v>7.0</v>
      </c>
      <c r="B9" s="6" t="s">
        <v>15</v>
      </c>
    </row>
    <row r="10">
      <c r="A10" s="6">
        <v>8.0</v>
      </c>
      <c r="B10" s="6" t="s">
        <v>16</v>
      </c>
    </row>
    <row r="11">
      <c r="A11" s="6">
        <v>9.0</v>
      </c>
      <c r="B11" s="6" t="s">
        <v>8</v>
      </c>
    </row>
    <row r="12">
      <c r="A12" s="6">
        <v>10.0</v>
      </c>
      <c r="B12" s="6" t="s">
        <v>17</v>
      </c>
    </row>
    <row r="13">
      <c r="A13" s="6">
        <v>11.0</v>
      </c>
      <c r="B13" s="6" t="s">
        <v>18</v>
      </c>
    </row>
    <row r="14">
      <c r="A14" s="6">
        <v>12.0</v>
      </c>
      <c r="B14" s="6" t="s">
        <v>19</v>
      </c>
    </row>
    <row r="15">
      <c r="A15" s="6">
        <v>13.0</v>
      </c>
      <c r="B15" s="6" t="s">
        <v>8</v>
      </c>
    </row>
    <row r="16">
      <c r="A16" s="6">
        <v>14.0</v>
      </c>
      <c r="B16" s="6" t="s">
        <v>20</v>
      </c>
    </row>
    <row r="17">
      <c r="A17" s="6">
        <v>15.0</v>
      </c>
      <c r="B17" s="6" t="s">
        <v>21</v>
      </c>
    </row>
    <row r="18">
      <c r="A18" s="6">
        <v>16.0</v>
      </c>
      <c r="B18" s="6" t="s">
        <v>8</v>
      </c>
    </row>
    <row r="19">
      <c r="A19" s="6">
        <v>17.0</v>
      </c>
      <c r="B19" s="6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</row>
    <row r="2">
      <c r="A2" s="1">
        <v>0.0</v>
      </c>
      <c r="B2" s="7">
        <v>43717.0</v>
      </c>
    </row>
    <row r="3">
      <c r="A3" s="1">
        <v>1.0</v>
      </c>
      <c r="B3" s="7">
        <v>43724.0</v>
      </c>
    </row>
    <row r="4">
      <c r="A4" s="1">
        <v>2.0</v>
      </c>
      <c r="B4" s="7">
        <v>43731.0</v>
      </c>
    </row>
    <row r="5">
      <c r="A5" s="1">
        <v>3.0</v>
      </c>
      <c r="B5" s="7">
        <v>43738.0</v>
      </c>
    </row>
    <row r="6">
      <c r="A6" s="1">
        <v>4.0</v>
      </c>
      <c r="B6" s="7">
        <v>43745.0</v>
      </c>
    </row>
    <row r="7">
      <c r="A7" s="1">
        <v>5.0</v>
      </c>
      <c r="B7" s="7">
        <v>43752.0</v>
      </c>
    </row>
    <row r="8">
      <c r="A8" s="1">
        <v>6.0</v>
      </c>
      <c r="B8" s="7">
        <v>43759.0</v>
      </c>
    </row>
    <row r="9">
      <c r="A9" s="1">
        <v>7.0</v>
      </c>
      <c r="B9" s="7">
        <v>43766.0</v>
      </c>
    </row>
    <row r="10">
      <c r="A10" s="1">
        <v>8.0</v>
      </c>
      <c r="B10" s="7">
        <v>43773.0</v>
      </c>
    </row>
    <row r="11">
      <c r="A11" s="1">
        <v>9.0</v>
      </c>
      <c r="B11" s="7">
        <v>43780.0</v>
      </c>
    </row>
    <row r="12">
      <c r="A12" s="1">
        <v>10.0</v>
      </c>
      <c r="B12" s="7">
        <v>43787.0</v>
      </c>
    </row>
    <row r="13">
      <c r="A13" s="1">
        <v>11.0</v>
      </c>
      <c r="B13" s="7">
        <v>43794.0</v>
      </c>
    </row>
    <row r="14">
      <c r="A14" s="1">
        <v>12.0</v>
      </c>
      <c r="B14" s="7">
        <v>43801.0</v>
      </c>
    </row>
    <row r="15">
      <c r="A15" s="1">
        <v>13.0</v>
      </c>
      <c r="B15" s="7">
        <v>43808.0</v>
      </c>
    </row>
    <row r="16">
      <c r="A16" s="1">
        <v>14.0</v>
      </c>
      <c r="B16" s="7">
        <v>43815.0</v>
      </c>
    </row>
    <row r="17">
      <c r="A17" s="1">
        <v>15.0</v>
      </c>
      <c r="B17" s="7">
        <v>43846.0</v>
      </c>
    </row>
    <row r="18">
      <c r="A18" s="1">
        <v>16.0</v>
      </c>
      <c r="B18" s="7">
        <v>43853.0</v>
      </c>
    </row>
    <row r="19">
      <c r="A19" s="1">
        <v>17.0</v>
      </c>
      <c r="B19" s="7">
        <v>43860.0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0"/>
  </cols>
  <sheetData>
    <row r="1">
      <c r="A1" s="10" t="str">
        <f>IFERROR(__xludf.DUMMYFUNCTION("IMPORTRANGE(""https://docs.google.com/spreadsheets/d/1NdBDpcDcjIaqCktLOE37Ko-wNJvfDew0uTufizas7_g/edit#gid=409249228"",""Aulas2019-2!L3:L"")"),"ID Moodle")</f>
        <v>ID Moodle</v>
      </c>
      <c r="B1" s="8" t="str">
        <f>IFERROR(__xludf.DUMMYFUNCTION("QUERY(IMPORTRANGE(""https://docs.google.com/spreadsheets/d/1NdBDpcDcjIaqCktLOE37Ko-wNJvfDew0uTufizas7_g/edit#gid=409249228"",""Aulas2019-2!G3:G""),""SELECT Col1 WHERE Col1 IS NOT NULL"")
"),"Asignatura")</f>
        <v>Asignatura</v>
      </c>
      <c r="C1" s="10" t="str">
        <f>IFERROR(__xludf.DUMMYFUNCTION("IMPORTRANGE(""https://docs.google.com/spreadsheets/d/1NdBDpcDcjIaqCktLOE37Ko-wNJvfDew0uTufizas7_g/edit#gid=409249228"",""Aulas2019-2!AP3:AP"")"),"PRIMER_ENCUENTRO
")</f>
        <v>PRIMER_ENCUENTRO
</v>
      </c>
      <c r="D1" s="12"/>
      <c r="E1" s="10"/>
    </row>
    <row r="2">
      <c r="A2" s="8">
        <f>IFERROR(__xludf.DUMMYFUNCTION("""COMPUTED_VALUE"""),12254.0)</f>
        <v>12254</v>
      </c>
      <c r="B2" s="8" t="str">
        <f>IFERROR(__xludf.DUMMYFUNCTION("""COMPUTED_VALUE"""),"FÍSICA I")</f>
        <v>FÍSICA I</v>
      </c>
      <c r="C2" s="13" t="str">
        <f>IFERROR(__xludf.DUMMYFUNCTION("""COMPUTED_VALUE"""),"1:7-8")</f>
        <v>1:7-8</v>
      </c>
    </row>
    <row r="3">
      <c r="A3" s="8">
        <f>IFERROR(__xludf.DUMMYFUNCTION("""COMPUTED_VALUE"""),12552.0)</f>
        <v>12552</v>
      </c>
      <c r="B3" s="8" t="str">
        <f>IFERROR(__xludf.DUMMYFUNCTION("""COMPUTED_VALUE"""),"FÍSICA I")</f>
        <v>FÍSICA I</v>
      </c>
      <c r="C3" s="13" t="str">
        <f>IFERROR(__xludf.DUMMYFUNCTION("""COMPUTED_VALUE"""),"2:7-8")</f>
        <v>2:7-8</v>
      </c>
    </row>
    <row r="4">
      <c r="A4" s="8">
        <f>IFERROR(__xludf.DUMMYFUNCTION("""COMPUTED_VALUE"""),12255.0)</f>
        <v>12255</v>
      </c>
      <c r="B4" s="8" t="str">
        <f>IFERROR(__xludf.DUMMYFUNCTION("""COMPUTED_VALUE"""),"FÍSICA I")</f>
        <v>FÍSICA I</v>
      </c>
      <c r="C4" s="13" t="str">
        <f>IFERROR(__xludf.DUMMYFUNCTION("""COMPUTED_VALUE"""),"3:7-8")</f>
        <v>3:7-8</v>
      </c>
    </row>
    <row r="5">
      <c r="A5" s="8">
        <f>IFERROR(__xludf.DUMMYFUNCTION("""COMPUTED_VALUE"""),12256.0)</f>
        <v>12256</v>
      </c>
      <c r="B5" s="8" t="str">
        <f>IFERROR(__xludf.DUMMYFUNCTION("""COMPUTED_VALUE"""),"FÍSICA I")</f>
        <v>FÍSICA I</v>
      </c>
      <c r="C5" s="13" t="str">
        <f>IFERROR(__xludf.DUMMYFUNCTION("""COMPUTED_VALUE"""),"4:7-8")</f>
        <v>4:7-8</v>
      </c>
    </row>
    <row r="6">
      <c r="A6" s="8">
        <f>IFERROR(__xludf.DUMMYFUNCTION("""COMPUTED_VALUE"""),12553.0)</f>
        <v>12553</v>
      </c>
      <c r="B6" s="8" t="str">
        <f>IFERROR(__xludf.DUMMYFUNCTION("""COMPUTED_VALUE"""),"FÍSICA I")</f>
        <v>FÍSICA I</v>
      </c>
      <c r="C6" s="13" t="str">
        <f>IFERROR(__xludf.DUMMYFUNCTION("""COMPUTED_VALUE"""),"2:7-8")</f>
        <v>2:7-8</v>
      </c>
    </row>
    <row r="7">
      <c r="A7" s="8">
        <f>IFERROR(__xludf.DUMMYFUNCTION("""COMPUTED_VALUE"""),12257.0)</f>
        <v>12257</v>
      </c>
      <c r="B7" s="8" t="str">
        <f>IFERROR(__xludf.DUMMYFUNCTION("""COMPUTED_VALUE"""),"FÍSICA I")</f>
        <v>FÍSICA I</v>
      </c>
      <c r="C7" s="13" t="str">
        <f>IFERROR(__xludf.DUMMYFUNCTION("""COMPUTED_VALUE"""),"5:7-8")</f>
        <v>5:7-8</v>
      </c>
    </row>
    <row r="8">
      <c r="A8" s="8">
        <f>IFERROR(__xludf.DUMMYFUNCTION("""COMPUTED_VALUE"""),12258.0)</f>
        <v>12258</v>
      </c>
      <c r="B8" s="8" t="str">
        <f>IFERROR(__xludf.DUMMYFUNCTION("""COMPUTED_VALUE"""),"FÍSICA I")</f>
        <v>FÍSICA I</v>
      </c>
      <c r="C8" s="13" t="str">
        <f>IFERROR(__xludf.DUMMYFUNCTION("""COMPUTED_VALUE"""),"2:7-8")</f>
        <v>2:7-8</v>
      </c>
    </row>
    <row r="9">
      <c r="A9" s="8">
        <f>IFERROR(__xludf.DUMMYFUNCTION("""COMPUTED_VALUE"""),12554.0)</f>
        <v>12554</v>
      </c>
      <c r="B9" s="8" t="str">
        <f>IFERROR(__xludf.DUMMYFUNCTION("""COMPUTED_VALUE"""),"FÍSICA I")</f>
        <v>FÍSICA I</v>
      </c>
      <c r="C9" s="13" t="str">
        <f>IFERROR(__xludf.DUMMYFUNCTION("""COMPUTED_VALUE"""),"5:7-8")</f>
        <v>5:7-8</v>
      </c>
    </row>
    <row r="10">
      <c r="A10" s="8">
        <f>IFERROR(__xludf.DUMMYFUNCTION("""COMPUTED_VALUE"""),12259.0)</f>
        <v>12259</v>
      </c>
      <c r="B10" s="8" t="str">
        <f>IFERROR(__xludf.DUMMYFUNCTION("""COMPUTED_VALUE"""),"FÍSICA I")</f>
        <v>FÍSICA I</v>
      </c>
      <c r="C10" s="13" t="str">
        <f>IFERROR(__xludf.DUMMYFUNCTION("""COMPUTED_VALUE"""),"3:7-8")</f>
        <v>3:7-8</v>
      </c>
    </row>
    <row r="11">
      <c r="A11" s="8">
        <f>IFERROR(__xludf.DUMMYFUNCTION("""COMPUTED_VALUE"""),12260.0)</f>
        <v>12260</v>
      </c>
      <c r="B11" s="8" t="str">
        <f>IFERROR(__xludf.DUMMYFUNCTION("""COMPUTED_VALUE"""),"FÍSICA I")</f>
        <v>FÍSICA I</v>
      </c>
      <c r="C11" s="13" t="str">
        <f>IFERROR(__xludf.DUMMYFUNCTION("""COMPUTED_VALUE"""),"1:7-9")</f>
        <v>1:7-9</v>
      </c>
    </row>
    <row r="12">
      <c r="A12" s="8">
        <f>IFERROR(__xludf.DUMMYFUNCTION("""COMPUTED_VALUE"""),12555.0)</f>
        <v>12555</v>
      </c>
      <c r="B12" s="8" t="str">
        <f>IFERROR(__xludf.DUMMYFUNCTION("""COMPUTED_VALUE"""),"FÍSICA I")</f>
        <v>FÍSICA I</v>
      </c>
      <c r="C12" s="13" t="str">
        <f>IFERROR(__xludf.DUMMYFUNCTION("""COMPUTED_VALUE"""),"2:7-9")</f>
        <v>2:7-9</v>
      </c>
    </row>
    <row r="13">
      <c r="A13" s="8">
        <f>IFERROR(__xludf.DUMMYFUNCTION("""COMPUTED_VALUE"""),12261.0)</f>
        <v>12261</v>
      </c>
      <c r="B13" s="8" t="str">
        <f>IFERROR(__xludf.DUMMYFUNCTION("""COMPUTED_VALUE"""),"FÍSICA I")</f>
        <v>FÍSICA I</v>
      </c>
      <c r="C13" s="13" t="str">
        <f>IFERROR(__xludf.DUMMYFUNCTION("""COMPUTED_VALUE"""),"3:7-9")</f>
        <v>3:7-9</v>
      </c>
    </row>
    <row r="14">
      <c r="A14" s="8">
        <f>IFERROR(__xludf.DUMMYFUNCTION("""COMPUTED_VALUE"""),12262.0)</f>
        <v>12262</v>
      </c>
      <c r="B14" s="8" t="str">
        <f>IFERROR(__xludf.DUMMYFUNCTION("""COMPUTED_VALUE"""),"FÍSICA I")</f>
        <v>FÍSICA I</v>
      </c>
      <c r="C14" s="13" t="str">
        <f>IFERROR(__xludf.DUMMYFUNCTION("""COMPUTED_VALUE"""),"4:7-8")</f>
        <v>4:7-8</v>
      </c>
    </row>
    <row r="15">
      <c r="A15" s="8">
        <f>IFERROR(__xludf.DUMMYFUNCTION("""COMPUTED_VALUE"""),12556.0)</f>
        <v>12556</v>
      </c>
      <c r="B15" s="8" t="str">
        <f>IFERROR(__xludf.DUMMYFUNCTION("""COMPUTED_VALUE"""),"FÍSICA I")</f>
        <v>FÍSICA I</v>
      </c>
      <c r="C15" s="13" t="str">
        <f>IFERROR(__xludf.DUMMYFUNCTION("""COMPUTED_VALUE"""),"2:7-9")</f>
        <v>2:7-9</v>
      </c>
    </row>
    <row r="16">
      <c r="A16" s="8">
        <f>IFERROR(__xludf.DUMMYFUNCTION("""COMPUTED_VALUE"""),12263.0)</f>
        <v>12263</v>
      </c>
      <c r="B16" s="8" t="str">
        <f>IFERROR(__xludf.DUMMYFUNCTION("""COMPUTED_VALUE"""),"FÍSICA I")</f>
        <v>FÍSICA I</v>
      </c>
      <c r="C16" s="13" t="str">
        <f>IFERROR(__xludf.DUMMYFUNCTION("""COMPUTED_VALUE"""),"5:7-8")</f>
        <v>5:7-8</v>
      </c>
    </row>
    <row r="17">
      <c r="A17" s="8">
        <f>IFERROR(__xludf.DUMMYFUNCTION("""COMPUTED_VALUE"""),12264.0)</f>
        <v>12264</v>
      </c>
      <c r="B17" s="8" t="str">
        <f>IFERROR(__xludf.DUMMYFUNCTION("""COMPUTED_VALUE"""),"FÍSICA I")</f>
        <v>FÍSICA I</v>
      </c>
      <c r="C17" s="13" t="str">
        <f>IFERROR(__xludf.DUMMYFUNCTION("""COMPUTED_VALUE"""),"2:7-9")</f>
        <v>2:7-9</v>
      </c>
    </row>
    <row r="18">
      <c r="A18" s="8">
        <f>IFERROR(__xludf.DUMMYFUNCTION("""COMPUTED_VALUE"""),12557.0)</f>
        <v>12557</v>
      </c>
      <c r="B18" s="8" t="str">
        <f>IFERROR(__xludf.DUMMYFUNCTION("""COMPUTED_VALUE"""),"FÍSICA I")</f>
        <v>FÍSICA I</v>
      </c>
      <c r="C18" s="13" t="str">
        <f>IFERROR(__xludf.DUMMYFUNCTION("""COMPUTED_VALUE"""),"5:7-9")</f>
        <v>5:7-9</v>
      </c>
    </row>
    <row r="19">
      <c r="A19" s="8">
        <f>IFERROR(__xludf.DUMMYFUNCTION("""COMPUTED_VALUE"""),12265.0)</f>
        <v>12265</v>
      </c>
      <c r="B19" s="8" t="str">
        <f>IFERROR(__xludf.DUMMYFUNCTION("""COMPUTED_VALUE"""),"FÍSICA I")</f>
        <v>FÍSICA I</v>
      </c>
      <c r="C19" s="13" t="str">
        <f>IFERROR(__xludf.DUMMYFUNCTION("""COMPUTED_VALUE"""),"3:7-9")</f>
        <v>3:7-9</v>
      </c>
    </row>
    <row r="20">
      <c r="A20" s="8">
        <f>IFERROR(__xludf.DUMMYFUNCTION("""COMPUTED_VALUE"""),12266.0)</f>
        <v>12266</v>
      </c>
      <c r="B20" s="8" t="str">
        <f>IFERROR(__xludf.DUMMYFUNCTION("""COMPUTED_VALUE"""),"FÍSICA I")</f>
        <v>FÍSICA I</v>
      </c>
      <c r="C20" s="13" t="str">
        <f>IFERROR(__xludf.DUMMYFUNCTION("""COMPUTED_VALUE"""),"1:7-10")</f>
        <v>1:7-10</v>
      </c>
    </row>
    <row r="21">
      <c r="A21" s="8">
        <f>IFERROR(__xludf.DUMMYFUNCTION("""COMPUTED_VALUE"""),12558.0)</f>
        <v>12558</v>
      </c>
      <c r="B21" s="8" t="str">
        <f>IFERROR(__xludf.DUMMYFUNCTION("""COMPUTED_VALUE"""),"FÍSICA I")</f>
        <v>FÍSICA I</v>
      </c>
      <c r="C21" s="13" t="str">
        <f>IFERROR(__xludf.DUMMYFUNCTION("""COMPUTED_VALUE"""),"2:7-10")</f>
        <v>2:7-10</v>
      </c>
    </row>
    <row r="22">
      <c r="A22" s="8">
        <f>IFERROR(__xludf.DUMMYFUNCTION("""COMPUTED_VALUE"""),12267.0)</f>
        <v>12267</v>
      </c>
      <c r="B22" s="8" t="str">
        <f>IFERROR(__xludf.DUMMYFUNCTION("""COMPUTED_VALUE"""),"FÍSICA I")</f>
        <v>FÍSICA I</v>
      </c>
      <c r="C22" s="13" t="str">
        <f>IFERROR(__xludf.DUMMYFUNCTION("""COMPUTED_VALUE"""),"3:7-10")</f>
        <v>3:7-10</v>
      </c>
    </row>
    <row r="23">
      <c r="A23" s="8">
        <f>IFERROR(__xludf.DUMMYFUNCTION("""COMPUTED_VALUE"""),12268.0)</f>
        <v>12268</v>
      </c>
      <c r="B23" s="8" t="str">
        <f>IFERROR(__xludf.DUMMYFUNCTION("""COMPUTED_VALUE"""),"FÍSICA I")</f>
        <v>FÍSICA I</v>
      </c>
      <c r="C23" s="13" t="str">
        <f>IFERROR(__xludf.DUMMYFUNCTION("""COMPUTED_VALUE"""),"1:7-9")</f>
        <v>1:7-9</v>
      </c>
    </row>
    <row r="24">
      <c r="A24" s="8">
        <f>IFERROR(__xludf.DUMMYFUNCTION("""COMPUTED_VALUE"""),12559.0)</f>
        <v>12559</v>
      </c>
      <c r="B24" s="8" t="str">
        <f>IFERROR(__xludf.DUMMYFUNCTION("""COMPUTED_VALUE"""),"FÍSICA I")</f>
        <v>FÍSICA I</v>
      </c>
      <c r="C24" s="13" t="str">
        <f>IFERROR(__xludf.DUMMYFUNCTION("""COMPUTED_VALUE"""),"2:7-9")</f>
        <v>2:7-9</v>
      </c>
    </row>
    <row r="25">
      <c r="A25" s="8">
        <f>IFERROR(__xludf.DUMMYFUNCTION("""COMPUTED_VALUE"""),12269.0)</f>
        <v>12269</v>
      </c>
      <c r="B25" s="8" t="str">
        <f>IFERROR(__xludf.DUMMYFUNCTION("""COMPUTED_VALUE"""),"FÍSICA I")</f>
        <v>FÍSICA I</v>
      </c>
      <c r="C25" s="13" t="str">
        <f>IFERROR(__xludf.DUMMYFUNCTION("""COMPUTED_VALUE"""),"3:7-9")</f>
        <v>3:7-9</v>
      </c>
    </row>
    <row r="26">
      <c r="A26" s="8">
        <f>IFERROR(__xludf.DUMMYFUNCTION("""COMPUTED_VALUE"""),12270.0)</f>
        <v>12270</v>
      </c>
      <c r="B26" s="8" t="str">
        <f>IFERROR(__xludf.DUMMYFUNCTION("""COMPUTED_VALUE"""),"FÍSICA I")</f>
        <v>FÍSICA I</v>
      </c>
      <c r="C26" s="13" t="str">
        <f>IFERROR(__xludf.DUMMYFUNCTION("""COMPUTED_VALUE"""),"4:7-8")</f>
        <v>4:7-8</v>
      </c>
    </row>
    <row r="27">
      <c r="A27" s="8">
        <f>IFERROR(__xludf.DUMMYFUNCTION("""COMPUTED_VALUE"""),12560.0)</f>
        <v>12560</v>
      </c>
      <c r="B27" s="8" t="str">
        <f>IFERROR(__xludf.DUMMYFUNCTION("""COMPUTED_VALUE"""),"FÍSICA I")</f>
        <v>FÍSICA I</v>
      </c>
      <c r="C27" s="13" t="str">
        <f>IFERROR(__xludf.DUMMYFUNCTION("""COMPUTED_VALUE"""),"2:7-9")</f>
        <v>2:7-9</v>
      </c>
    </row>
    <row r="28">
      <c r="A28" s="8">
        <f>IFERROR(__xludf.DUMMYFUNCTION("""COMPUTED_VALUE"""),12271.0)</f>
        <v>12271</v>
      </c>
      <c r="B28" s="8" t="str">
        <f>IFERROR(__xludf.DUMMYFUNCTION("""COMPUTED_VALUE"""),"FÍSICA I")</f>
        <v>FÍSICA I</v>
      </c>
      <c r="C28" s="13" t="str">
        <f>IFERROR(__xludf.DUMMYFUNCTION("""COMPUTED_VALUE"""),"5:7-8")</f>
        <v>5:7-8</v>
      </c>
    </row>
    <row r="29">
      <c r="A29" s="8">
        <f>IFERROR(__xludf.DUMMYFUNCTION("""COMPUTED_VALUE"""),12272.0)</f>
        <v>12272</v>
      </c>
      <c r="B29" s="8" t="str">
        <f>IFERROR(__xludf.DUMMYFUNCTION("""COMPUTED_VALUE"""),"FÍSICA I")</f>
        <v>FÍSICA I</v>
      </c>
      <c r="C29" s="13" t="str">
        <f>IFERROR(__xludf.DUMMYFUNCTION("""COMPUTED_VALUE"""),"2:7-9")</f>
        <v>2:7-9</v>
      </c>
    </row>
    <row r="30">
      <c r="A30" s="8">
        <f>IFERROR(__xludf.DUMMYFUNCTION("""COMPUTED_VALUE"""),12561.0)</f>
        <v>12561</v>
      </c>
      <c r="B30" s="8" t="str">
        <f>IFERROR(__xludf.DUMMYFUNCTION("""COMPUTED_VALUE"""),"FÍSICA I")</f>
        <v>FÍSICA I</v>
      </c>
      <c r="C30" s="13" t="str">
        <f>IFERROR(__xludf.DUMMYFUNCTION("""COMPUTED_VALUE"""),"5:7-9")</f>
        <v>5:7-9</v>
      </c>
    </row>
    <row r="31">
      <c r="A31" s="8">
        <f>IFERROR(__xludf.DUMMYFUNCTION("""COMPUTED_VALUE"""),12273.0)</f>
        <v>12273</v>
      </c>
      <c r="B31" s="8" t="str">
        <f>IFERROR(__xludf.DUMMYFUNCTION("""COMPUTED_VALUE"""),"FÍSICA I")</f>
        <v>FÍSICA I</v>
      </c>
      <c r="C31" s="13" t="str">
        <f>IFERROR(__xludf.DUMMYFUNCTION("""COMPUTED_VALUE"""),"3:11-19")</f>
        <v>3:11-19</v>
      </c>
    </row>
    <row r="32">
      <c r="A32" s="8">
        <f>IFERROR(__xludf.DUMMYFUNCTION("""COMPUTED_VALUE"""),12274.0)</f>
        <v>12274</v>
      </c>
      <c r="B32" s="8" t="str">
        <f>IFERROR(__xludf.DUMMYFUNCTION("""COMPUTED_VALUE"""),"FÍSICA I")</f>
        <v>FÍSICA I</v>
      </c>
      <c r="C32" s="13" t="str">
        <f>IFERROR(__xludf.DUMMYFUNCTION("""COMPUTED_VALUE"""),"1:7-10")</f>
        <v>1:7-10</v>
      </c>
    </row>
    <row r="33">
      <c r="A33" s="8">
        <f>IFERROR(__xludf.DUMMYFUNCTION("""COMPUTED_VALUE"""),12562.0)</f>
        <v>12562</v>
      </c>
      <c r="B33" s="8" t="str">
        <f>IFERROR(__xludf.DUMMYFUNCTION("""COMPUTED_VALUE"""),"FÍSICA I")</f>
        <v>FÍSICA I</v>
      </c>
      <c r="C33" s="13" t="str">
        <f>IFERROR(__xludf.DUMMYFUNCTION("""COMPUTED_VALUE"""),"2:7-10")</f>
        <v>2:7-10</v>
      </c>
    </row>
    <row r="34">
      <c r="A34" s="8">
        <f>IFERROR(__xludf.DUMMYFUNCTION("""COMPUTED_VALUE"""),12275.0)</f>
        <v>12275</v>
      </c>
      <c r="B34" s="8" t="str">
        <f>IFERROR(__xludf.DUMMYFUNCTION("""COMPUTED_VALUE"""),"FÍSICA I")</f>
        <v>FÍSICA I</v>
      </c>
      <c r="C34" s="13" t="str">
        <f>IFERROR(__xludf.DUMMYFUNCTION("""COMPUTED_VALUE"""),"3:7-10")</f>
        <v>3:7-10</v>
      </c>
    </row>
    <row r="35">
      <c r="A35" s="8">
        <f>IFERROR(__xludf.DUMMYFUNCTION("""COMPUTED_VALUE"""),12276.0)</f>
        <v>12276</v>
      </c>
      <c r="B35" s="8" t="str">
        <f>IFERROR(__xludf.DUMMYFUNCTION("""COMPUTED_VALUE"""),"FÍSICA I")</f>
        <v>FÍSICA I</v>
      </c>
      <c r="C35" s="13" t="str">
        <f>IFERROR(__xludf.DUMMYFUNCTION("""COMPUTED_VALUE"""),"4:7-8")</f>
        <v>4:7-8</v>
      </c>
    </row>
    <row r="36">
      <c r="A36" s="8">
        <f>IFERROR(__xludf.DUMMYFUNCTION("""COMPUTED_VALUE"""),12563.0)</f>
        <v>12563</v>
      </c>
      <c r="B36" s="8" t="str">
        <f>IFERROR(__xludf.DUMMYFUNCTION("""COMPUTED_VALUE"""),"FÍSICA I")</f>
        <v>FÍSICA I</v>
      </c>
      <c r="C36" s="13" t="str">
        <f>IFERROR(__xludf.DUMMYFUNCTION("""COMPUTED_VALUE"""),"2:7-10")</f>
        <v>2:7-10</v>
      </c>
    </row>
    <row r="37">
      <c r="A37" s="8">
        <f>IFERROR(__xludf.DUMMYFUNCTION("""COMPUTED_VALUE"""),12277.0)</f>
        <v>12277</v>
      </c>
      <c r="B37" s="8" t="str">
        <f>IFERROR(__xludf.DUMMYFUNCTION("""COMPUTED_VALUE"""),"FÍSICA I")</f>
        <v>FÍSICA I</v>
      </c>
      <c r="C37" s="13" t="str">
        <f>IFERROR(__xludf.DUMMYFUNCTION("""COMPUTED_VALUE"""),"5:7-8")</f>
        <v>5:7-8</v>
      </c>
    </row>
    <row r="38">
      <c r="A38" s="8">
        <f>IFERROR(__xludf.DUMMYFUNCTION("""COMPUTED_VALUE"""),12278.0)</f>
        <v>12278</v>
      </c>
      <c r="B38" s="8" t="str">
        <f>IFERROR(__xludf.DUMMYFUNCTION("""COMPUTED_VALUE"""),"FÍSICA I")</f>
        <v>FÍSICA I</v>
      </c>
      <c r="C38" s="13" t="str">
        <f>IFERROR(__xludf.DUMMYFUNCTION("""COMPUTED_VALUE"""),"2:7-10")</f>
        <v>2:7-10</v>
      </c>
    </row>
    <row r="39">
      <c r="A39" s="8">
        <f>IFERROR(__xludf.DUMMYFUNCTION("""COMPUTED_VALUE"""),12564.0)</f>
        <v>12564</v>
      </c>
      <c r="B39" s="8" t="str">
        <f>IFERROR(__xludf.DUMMYFUNCTION("""COMPUTED_VALUE"""),"FÍSICA I")</f>
        <v>FÍSICA I</v>
      </c>
      <c r="C39" s="13" t="str">
        <f>IFERROR(__xludf.DUMMYFUNCTION("""COMPUTED_VALUE"""),"5:7-10")</f>
        <v>5:7-10</v>
      </c>
    </row>
    <row r="40">
      <c r="A40" s="8">
        <f>IFERROR(__xludf.DUMMYFUNCTION("""COMPUTED_VALUE"""),12279.0)</f>
        <v>12279</v>
      </c>
      <c r="B40" s="8" t="str">
        <f>IFERROR(__xludf.DUMMYFUNCTION("""COMPUTED_VALUE"""),"FÍSICA I")</f>
        <v>FÍSICA I</v>
      </c>
      <c r="C40" s="13" t="str">
        <f>IFERROR(__xludf.DUMMYFUNCTION("""COMPUTED_VALUE"""),"3:11-20")</f>
        <v>3:11-20</v>
      </c>
    </row>
    <row r="41">
      <c r="A41" s="8">
        <f>IFERROR(__xludf.DUMMYFUNCTION("""COMPUTED_VALUE"""),12280.0)</f>
        <v>12280</v>
      </c>
      <c r="B41" s="8" t="str">
        <f>IFERROR(__xludf.DUMMYFUNCTION("""COMPUTED_VALUE"""),"FÍSICA I")</f>
        <v>FÍSICA I</v>
      </c>
      <c r="C41" s="13" t="str">
        <f>IFERROR(__xludf.DUMMYFUNCTION("""COMPUTED_VALUE"""),"1:7-11")</f>
        <v>1:7-11</v>
      </c>
    </row>
    <row r="42">
      <c r="A42" s="8">
        <f>IFERROR(__xludf.DUMMYFUNCTION("""COMPUTED_VALUE"""),12565.0)</f>
        <v>12565</v>
      </c>
      <c r="B42" s="8" t="str">
        <f>IFERROR(__xludf.DUMMYFUNCTION("""COMPUTED_VALUE"""),"FÍSICA I")</f>
        <v>FÍSICA I</v>
      </c>
      <c r="C42" s="13" t="str">
        <f>IFERROR(__xludf.DUMMYFUNCTION("""COMPUTED_VALUE"""),"2:7-11")</f>
        <v>2:7-11</v>
      </c>
    </row>
    <row r="43">
      <c r="A43" s="8">
        <f>IFERROR(__xludf.DUMMYFUNCTION("""COMPUTED_VALUE"""),12281.0)</f>
        <v>12281</v>
      </c>
      <c r="B43" s="8" t="str">
        <f>IFERROR(__xludf.DUMMYFUNCTION("""COMPUTED_VALUE"""),"FÍSICA I")</f>
        <v>FÍSICA I</v>
      </c>
      <c r="C43" s="13" t="str">
        <f>IFERROR(__xludf.DUMMYFUNCTION("""COMPUTED_VALUE"""),"3:7-11")</f>
        <v>3:7-11</v>
      </c>
    </row>
    <row r="44">
      <c r="A44" s="8">
        <f>IFERROR(__xludf.DUMMYFUNCTION("""COMPUTED_VALUE"""),12282.0)</f>
        <v>12282</v>
      </c>
      <c r="B44" s="8" t="str">
        <f>IFERROR(__xludf.DUMMYFUNCTION("""COMPUTED_VALUE"""),"FÍSICA I")</f>
        <v>FÍSICA I</v>
      </c>
      <c r="C44" s="13" t="str">
        <f>IFERROR(__xludf.DUMMYFUNCTION("""COMPUTED_VALUE"""),"1:7-10")</f>
        <v>1:7-10</v>
      </c>
    </row>
    <row r="45">
      <c r="A45" s="8">
        <f>IFERROR(__xludf.DUMMYFUNCTION("""COMPUTED_VALUE"""),12567.0)</f>
        <v>12567</v>
      </c>
      <c r="B45" s="8" t="str">
        <f>IFERROR(__xludf.DUMMYFUNCTION("""COMPUTED_VALUE"""),"FÍSICA I")</f>
        <v>FÍSICA I</v>
      </c>
      <c r="C45" s="13" t="str">
        <f>IFERROR(__xludf.DUMMYFUNCTION("""COMPUTED_VALUE"""),"2:7-10")</f>
        <v>2:7-10</v>
      </c>
    </row>
    <row r="46">
      <c r="A46" s="8">
        <f>IFERROR(__xludf.DUMMYFUNCTION("""COMPUTED_VALUE"""),12283.0)</f>
        <v>12283</v>
      </c>
      <c r="B46" s="8" t="str">
        <f>IFERROR(__xludf.DUMMYFUNCTION("""COMPUTED_VALUE"""),"FÍSICA I")</f>
        <v>FÍSICA I</v>
      </c>
      <c r="C46" s="13" t="str">
        <f>IFERROR(__xludf.DUMMYFUNCTION("""COMPUTED_VALUE"""),"3:7-10")</f>
        <v>3:7-10</v>
      </c>
    </row>
    <row r="47">
      <c r="A47" s="8">
        <f>IFERROR(__xludf.DUMMYFUNCTION("""COMPUTED_VALUE"""),12284.0)</f>
        <v>12284</v>
      </c>
      <c r="B47" s="8" t="str">
        <f>IFERROR(__xludf.DUMMYFUNCTION("""COMPUTED_VALUE"""),"FÍSICA I")</f>
        <v>FÍSICA I</v>
      </c>
      <c r="C47" s="13" t="str">
        <f>IFERROR(__xludf.DUMMYFUNCTION("""COMPUTED_VALUE"""),"4:7-8")</f>
        <v>4:7-8</v>
      </c>
    </row>
    <row r="48">
      <c r="A48" s="8">
        <f>IFERROR(__xludf.DUMMYFUNCTION("""COMPUTED_VALUE"""),12569.0)</f>
        <v>12569</v>
      </c>
      <c r="B48" s="8" t="str">
        <f>IFERROR(__xludf.DUMMYFUNCTION("""COMPUTED_VALUE"""),"FÍSICA I")</f>
        <v>FÍSICA I</v>
      </c>
      <c r="C48" s="13" t="str">
        <f>IFERROR(__xludf.DUMMYFUNCTION("""COMPUTED_VALUE"""),"2:7-10")</f>
        <v>2:7-10</v>
      </c>
    </row>
    <row r="49">
      <c r="A49" s="8">
        <f>IFERROR(__xludf.DUMMYFUNCTION("""COMPUTED_VALUE"""),12285.0)</f>
        <v>12285</v>
      </c>
      <c r="B49" s="8" t="str">
        <f>IFERROR(__xludf.DUMMYFUNCTION("""COMPUTED_VALUE"""),"FÍSICA I")</f>
        <v>FÍSICA I</v>
      </c>
      <c r="C49" s="13" t="str">
        <f>IFERROR(__xludf.DUMMYFUNCTION("""COMPUTED_VALUE"""),"5:7-8")</f>
        <v>5:7-8</v>
      </c>
    </row>
    <row r="50">
      <c r="A50" s="8">
        <f>IFERROR(__xludf.DUMMYFUNCTION("""COMPUTED_VALUE"""),12286.0)</f>
        <v>12286</v>
      </c>
      <c r="B50" s="8" t="str">
        <f>IFERROR(__xludf.DUMMYFUNCTION("""COMPUTED_VALUE"""),"FÍSICA I")</f>
        <v>FÍSICA I</v>
      </c>
      <c r="C50" s="13" t="str">
        <f>IFERROR(__xludf.DUMMYFUNCTION("""COMPUTED_VALUE"""),"2:7-10")</f>
        <v>2:7-10</v>
      </c>
    </row>
    <row r="51">
      <c r="A51" s="8">
        <f>IFERROR(__xludf.DUMMYFUNCTION("""COMPUTED_VALUE"""),12571.0)</f>
        <v>12571</v>
      </c>
      <c r="B51" s="8" t="str">
        <f>IFERROR(__xludf.DUMMYFUNCTION("""COMPUTED_VALUE"""),"FÍSICA I")</f>
        <v>FÍSICA I</v>
      </c>
      <c r="C51" s="13" t="str">
        <f>IFERROR(__xludf.DUMMYFUNCTION("""COMPUTED_VALUE"""),"5:7-10")</f>
        <v>5:7-10</v>
      </c>
    </row>
    <row r="52">
      <c r="A52" s="8">
        <f>IFERROR(__xludf.DUMMYFUNCTION("""COMPUTED_VALUE"""),12287.0)</f>
        <v>12287</v>
      </c>
      <c r="B52" s="8" t="str">
        <f>IFERROR(__xludf.DUMMYFUNCTION("""COMPUTED_VALUE"""),"FÍSICA I")</f>
        <v>FÍSICA I</v>
      </c>
      <c r="C52" s="13" t="str">
        <f>IFERROR(__xludf.DUMMYFUNCTION("""COMPUTED_VALUE"""),"3:4-1")</f>
        <v>3:4-1</v>
      </c>
    </row>
    <row r="53">
      <c r="A53" s="8">
        <f>IFERROR(__xludf.DUMMYFUNCTION("""COMPUTED_VALUE"""),12288.0)</f>
        <v>12288</v>
      </c>
      <c r="B53" s="8" t="str">
        <f>IFERROR(__xludf.DUMMYFUNCTION("""COMPUTED_VALUE"""),"FÍSICA I")</f>
        <v>FÍSICA I</v>
      </c>
      <c r="C53" s="13" t="str">
        <f>IFERROR(__xludf.DUMMYFUNCTION("""COMPUTED_VALUE"""),"1:7-11")</f>
        <v>1:7-11</v>
      </c>
    </row>
    <row r="54">
      <c r="A54" s="8">
        <f>IFERROR(__xludf.DUMMYFUNCTION("""COMPUTED_VALUE"""),12573.0)</f>
        <v>12573</v>
      </c>
      <c r="B54" s="8" t="str">
        <f>IFERROR(__xludf.DUMMYFUNCTION("""COMPUTED_VALUE"""),"FÍSICA I")</f>
        <v>FÍSICA I</v>
      </c>
      <c r="C54" s="13" t="str">
        <f>IFERROR(__xludf.DUMMYFUNCTION("""COMPUTED_VALUE"""),"2:7-11")</f>
        <v>2:7-11</v>
      </c>
    </row>
    <row r="55">
      <c r="A55" s="8">
        <f>IFERROR(__xludf.DUMMYFUNCTION("""COMPUTED_VALUE"""),12289.0)</f>
        <v>12289</v>
      </c>
      <c r="B55" s="8" t="str">
        <f>IFERROR(__xludf.DUMMYFUNCTION("""COMPUTED_VALUE"""),"FÍSICA I")</f>
        <v>FÍSICA I</v>
      </c>
      <c r="C55" s="13" t="str">
        <f>IFERROR(__xludf.DUMMYFUNCTION("""COMPUTED_VALUE"""),"3:7-11")</f>
        <v>3:7-11</v>
      </c>
    </row>
    <row r="56">
      <c r="A56" s="8">
        <f>IFERROR(__xludf.DUMMYFUNCTION("""COMPUTED_VALUE"""),12290.0)</f>
        <v>12290</v>
      </c>
      <c r="B56" s="8" t="str">
        <f>IFERROR(__xludf.DUMMYFUNCTION("""COMPUTED_VALUE"""),"FÍSICA I")</f>
        <v>FÍSICA I</v>
      </c>
      <c r="C56" s="13" t="str">
        <f>IFERROR(__xludf.DUMMYFUNCTION("""COMPUTED_VALUE"""),"4:7-8")</f>
        <v>4:7-8</v>
      </c>
    </row>
    <row r="57">
      <c r="A57" s="8">
        <f>IFERROR(__xludf.DUMMYFUNCTION("""COMPUTED_VALUE"""),12574.0)</f>
        <v>12574</v>
      </c>
      <c r="B57" s="8" t="str">
        <f>IFERROR(__xludf.DUMMYFUNCTION("""COMPUTED_VALUE"""),"FÍSICA I")</f>
        <v>FÍSICA I</v>
      </c>
      <c r="C57" s="13" t="str">
        <f>IFERROR(__xludf.DUMMYFUNCTION("""COMPUTED_VALUE"""),"2:7-11")</f>
        <v>2:7-11</v>
      </c>
    </row>
    <row r="58">
      <c r="A58" s="8">
        <f>IFERROR(__xludf.DUMMYFUNCTION("""COMPUTED_VALUE"""),12291.0)</f>
        <v>12291</v>
      </c>
      <c r="B58" s="8" t="str">
        <f>IFERROR(__xludf.DUMMYFUNCTION("""COMPUTED_VALUE"""),"FÍSICA I")</f>
        <v>FÍSICA I</v>
      </c>
      <c r="C58" s="13" t="str">
        <f>IFERROR(__xludf.DUMMYFUNCTION("""COMPUTED_VALUE"""),"5:7-8")</f>
        <v>5:7-8</v>
      </c>
    </row>
    <row r="59">
      <c r="A59" s="8">
        <f>IFERROR(__xludf.DUMMYFUNCTION("""COMPUTED_VALUE"""),12292.0)</f>
        <v>12292</v>
      </c>
      <c r="B59" s="8" t="str">
        <f>IFERROR(__xludf.DUMMYFUNCTION("""COMPUTED_VALUE"""),"FÍSICA I")</f>
        <v>FÍSICA I</v>
      </c>
      <c r="C59" s="13" t="str">
        <f>IFERROR(__xludf.DUMMYFUNCTION("""COMPUTED_VALUE"""),"2:7-11")</f>
        <v>2:7-11</v>
      </c>
    </row>
    <row r="60">
      <c r="A60" s="8">
        <f>IFERROR(__xludf.DUMMYFUNCTION("""COMPUTED_VALUE"""),12575.0)</f>
        <v>12575</v>
      </c>
      <c r="B60" s="8" t="str">
        <f>IFERROR(__xludf.DUMMYFUNCTION("""COMPUTED_VALUE"""),"FÍSICA I")</f>
        <v>FÍSICA I</v>
      </c>
      <c r="C60" s="13" t="str">
        <f>IFERROR(__xludf.DUMMYFUNCTION("""COMPUTED_VALUE"""),"5:7-11")</f>
        <v>5:7-11</v>
      </c>
    </row>
    <row r="61">
      <c r="A61" s="8">
        <f>IFERROR(__xludf.DUMMYFUNCTION("""COMPUTED_VALUE"""),12293.0)</f>
        <v>12293</v>
      </c>
      <c r="B61" s="8" t="str">
        <f>IFERROR(__xludf.DUMMYFUNCTION("""COMPUTED_VALUE"""),"FÍSICA I")</f>
        <v>FÍSICA I</v>
      </c>
      <c r="C61" s="13" t="str">
        <f>IFERROR(__xludf.DUMMYFUNCTION("""COMPUTED_VALUE"""),"3:4-2")</f>
        <v>3:4-2</v>
      </c>
    </row>
    <row r="62">
      <c r="A62" s="8">
        <f>IFERROR(__xludf.DUMMYFUNCTION("""COMPUTED_VALUE"""),12294.0)</f>
        <v>12294</v>
      </c>
      <c r="B62" s="8" t="str">
        <f>IFERROR(__xludf.DUMMYFUNCTION("""COMPUTED_VALUE"""),"FÍSICA I")</f>
        <v>FÍSICA I</v>
      </c>
      <c r="C62" s="13" t="str">
        <f>IFERROR(__xludf.DUMMYFUNCTION("""COMPUTED_VALUE"""),"1:7-12")</f>
        <v>1:7-12</v>
      </c>
    </row>
    <row r="63">
      <c r="A63" s="8">
        <f>IFERROR(__xludf.DUMMYFUNCTION("""COMPUTED_VALUE"""),12576.0)</f>
        <v>12576</v>
      </c>
      <c r="B63" s="8" t="str">
        <f>IFERROR(__xludf.DUMMYFUNCTION("""COMPUTED_VALUE"""),"FÍSICA I")</f>
        <v>FÍSICA I</v>
      </c>
      <c r="C63" s="13" t="str">
        <f>IFERROR(__xludf.DUMMYFUNCTION("""COMPUTED_VALUE"""),"2:7-12")</f>
        <v>2:7-12</v>
      </c>
    </row>
    <row r="64">
      <c r="A64" s="8">
        <f>IFERROR(__xludf.DUMMYFUNCTION("""COMPUTED_VALUE"""),12295.0)</f>
        <v>12295</v>
      </c>
      <c r="B64" s="8" t="str">
        <f>IFERROR(__xludf.DUMMYFUNCTION("""COMPUTED_VALUE"""),"FÍSICA I")</f>
        <v>FÍSICA I</v>
      </c>
      <c r="C64" s="13" t="str">
        <f>IFERROR(__xludf.DUMMYFUNCTION("""COMPUTED_VALUE"""),"3:7-12")</f>
        <v>3:7-12</v>
      </c>
    </row>
    <row r="65">
      <c r="A65" s="8">
        <f>IFERROR(__xludf.DUMMYFUNCTION("""COMPUTED_VALUE"""),12296.0)</f>
        <v>12296</v>
      </c>
      <c r="B65" s="8" t="str">
        <f>IFERROR(__xludf.DUMMYFUNCTION("""COMPUTED_VALUE"""),"FÍSICA I")</f>
        <v>FÍSICA I</v>
      </c>
      <c r="C65" s="13" t="str">
        <f>IFERROR(__xludf.DUMMYFUNCTION("""COMPUTED_VALUE"""),"1:7-11")</f>
        <v>1:7-11</v>
      </c>
    </row>
    <row r="66">
      <c r="A66" s="8">
        <f>IFERROR(__xludf.DUMMYFUNCTION("""COMPUTED_VALUE"""),12577.0)</f>
        <v>12577</v>
      </c>
      <c r="B66" s="8" t="str">
        <f>IFERROR(__xludf.DUMMYFUNCTION("""COMPUTED_VALUE"""),"FÍSICA I")</f>
        <v>FÍSICA I</v>
      </c>
      <c r="C66" s="13" t="str">
        <f>IFERROR(__xludf.DUMMYFUNCTION("""COMPUTED_VALUE"""),"2:7-11")</f>
        <v>2:7-11</v>
      </c>
    </row>
    <row r="67">
      <c r="A67" s="8">
        <f>IFERROR(__xludf.DUMMYFUNCTION("""COMPUTED_VALUE"""),12297.0)</f>
        <v>12297</v>
      </c>
      <c r="B67" s="8" t="str">
        <f>IFERROR(__xludf.DUMMYFUNCTION("""COMPUTED_VALUE"""),"FÍSICA I")</f>
        <v>FÍSICA I</v>
      </c>
      <c r="C67" s="13" t="str">
        <f>IFERROR(__xludf.DUMMYFUNCTION("""COMPUTED_VALUE"""),"3:7-11")</f>
        <v>3:7-11</v>
      </c>
    </row>
    <row r="68">
      <c r="A68" s="8">
        <f>IFERROR(__xludf.DUMMYFUNCTION("""COMPUTED_VALUE"""),12298.0)</f>
        <v>12298</v>
      </c>
      <c r="B68" s="8" t="str">
        <f>IFERROR(__xludf.DUMMYFUNCTION("""COMPUTED_VALUE"""),"FÍSICA I")</f>
        <v>FÍSICA I</v>
      </c>
      <c r="C68" s="13" t="str">
        <f>IFERROR(__xludf.DUMMYFUNCTION("""COMPUTED_VALUE"""),"4:7-8")</f>
        <v>4:7-8</v>
      </c>
    </row>
    <row r="69">
      <c r="A69" s="8">
        <f>IFERROR(__xludf.DUMMYFUNCTION("""COMPUTED_VALUE"""),12578.0)</f>
        <v>12578</v>
      </c>
      <c r="B69" s="8" t="str">
        <f>IFERROR(__xludf.DUMMYFUNCTION("""COMPUTED_VALUE"""),"FÍSICA I")</f>
        <v>FÍSICA I</v>
      </c>
      <c r="C69" s="13" t="str">
        <f>IFERROR(__xludf.DUMMYFUNCTION("""COMPUTED_VALUE"""),"2:7-11")</f>
        <v>2:7-11</v>
      </c>
    </row>
    <row r="70">
      <c r="A70" s="8">
        <f>IFERROR(__xludf.DUMMYFUNCTION("""COMPUTED_VALUE"""),12299.0)</f>
        <v>12299</v>
      </c>
      <c r="B70" s="8" t="str">
        <f>IFERROR(__xludf.DUMMYFUNCTION("""COMPUTED_VALUE"""),"FÍSICA I")</f>
        <v>FÍSICA I</v>
      </c>
      <c r="C70" s="13" t="str">
        <f>IFERROR(__xludf.DUMMYFUNCTION("""COMPUTED_VALUE"""),"5:7-8")</f>
        <v>5:7-8</v>
      </c>
    </row>
    <row r="71">
      <c r="A71" s="8">
        <f>IFERROR(__xludf.DUMMYFUNCTION("""COMPUTED_VALUE"""),12300.0)</f>
        <v>12300</v>
      </c>
      <c r="B71" s="8" t="str">
        <f>IFERROR(__xludf.DUMMYFUNCTION("""COMPUTED_VALUE"""),"FÍSICA I")</f>
        <v>FÍSICA I</v>
      </c>
      <c r="C71" s="13" t="str">
        <f>IFERROR(__xludf.DUMMYFUNCTION("""COMPUTED_VALUE"""),"2:7-11")</f>
        <v>2:7-11</v>
      </c>
    </row>
    <row r="72">
      <c r="A72" s="8">
        <f>IFERROR(__xludf.DUMMYFUNCTION("""COMPUTED_VALUE"""),12579.0)</f>
        <v>12579</v>
      </c>
      <c r="B72" s="8" t="str">
        <f>IFERROR(__xludf.DUMMYFUNCTION("""COMPUTED_VALUE"""),"FÍSICA I")</f>
        <v>FÍSICA I</v>
      </c>
      <c r="C72" s="13" t="str">
        <f>IFERROR(__xludf.DUMMYFUNCTION("""COMPUTED_VALUE"""),"5:7-11")</f>
        <v>5:7-11</v>
      </c>
    </row>
    <row r="73">
      <c r="A73" s="8">
        <f>IFERROR(__xludf.DUMMYFUNCTION("""COMPUTED_VALUE"""),12301.0)</f>
        <v>12301</v>
      </c>
      <c r="B73" s="8" t="str">
        <f>IFERROR(__xludf.DUMMYFUNCTION("""COMPUTED_VALUE"""),"FÍSICA I")</f>
        <v>FÍSICA I</v>
      </c>
      <c r="C73" s="13" t="str">
        <f>IFERROR(__xludf.DUMMYFUNCTION("""COMPUTED_VALUE"""),"3:8-13")</f>
        <v>3:8-13</v>
      </c>
    </row>
    <row r="74">
      <c r="A74" s="8">
        <f>IFERROR(__xludf.DUMMYFUNCTION("""COMPUTED_VALUE"""),12302.0)</f>
        <v>12302</v>
      </c>
      <c r="B74" s="8" t="str">
        <f>IFERROR(__xludf.DUMMYFUNCTION("""COMPUTED_VALUE"""),"FÍSICA I")</f>
        <v>FÍSICA I</v>
      </c>
      <c r="C74" s="13" t="str">
        <f>IFERROR(__xludf.DUMMYFUNCTION("""COMPUTED_VALUE"""),"1:7-12")</f>
        <v>1:7-12</v>
      </c>
    </row>
    <row r="75">
      <c r="A75" s="8">
        <f>IFERROR(__xludf.DUMMYFUNCTION("""COMPUTED_VALUE"""),12580.0)</f>
        <v>12580</v>
      </c>
      <c r="B75" s="8" t="str">
        <f>IFERROR(__xludf.DUMMYFUNCTION("""COMPUTED_VALUE"""),"FÍSICA I")</f>
        <v>FÍSICA I</v>
      </c>
      <c r="C75" s="13" t="str">
        <f>IFERROR(__xludf.DUMMYFUNCTION("""COMPUTED_VALUE"""),"2:7-12")</f>
        <v>2:7-12</v>
      </c>
    </row>
    <row r="76">
      <c r="A76" s="8">
        <f>IFERROR(__xludf.DUMMYFUNCTION("""COMPUTED_VALUE"""),12303.0)</f>
        <v>12303</v>
      </c>
      <c r="B76" s="8" t="str">
        <f>IFERROR(__xludf.DUMMYFUNCTION("""COMPUTED_VALUE"""),"FÍSICA I")</f>
        <v>FÍSICA I</v>
      </c>
      <c r="C76" s="13" t="str">
        <f>IFERROR(__xludf.DUMMYFUNCTION("""COMPUTED_VALUE"""),"3:7-12")</f>
        <v>3:7-12</v>
      </c>
    </row>
    <row r="77">
      <c r="A77" s="8">
        <f>IFERROR(__xludf.DUMMYFUNCTION("""COMPUTED_VALUE"""),12304.0)</f>
        <v>12304</v>
      </c>
      <c r="B77" s="8" t="str">
        <f>IFERROR(__xludf.DUMMYFUNCTION("""COMPUTED_VALUE"""),"FÍSICA I")</f>
        <v>FÍSICA I</v>
      </c>
      <c r="C77" s="13" t="str">
        <f>IFERROR(__xludf.DUMMYFUNCTION("""COMPUTED_VALUE"""),"4:7-8")</f>
        <v>4:7-8</v>
      </c>
    </row>
    <row r="78">
      <c r="A78" s="8">
        <f>IFERROR(__xludf.DUMMYFUNCTION("""COMPUTED_VALUE"""),12581.0)</f>
        <v>12581</v>
      </c>
      <c r="B78" s="8" t="str">
        <f>IFERROR(__xludf.DUMMYFUNCTION("""COMPUTED_VALUE"""),"FÍSICA I")</f>
        <v>FÍSICA I</v>
      </c>
      <c r="C78" s="13" t="str">
        <f>IFERROR(__xludf.DUMMYFUNCTION("""COMPUTED_VALUE"""),"2:7-12")</f>
        <v>2:7-12</v>
      </c>
    </row>
    <row r="79">
      <c r="A79" s="8">
        <f>IFERROR(__xludf.DUMMYFUNCTION("""COMPUTED_VALUE"""),12305.0)</f>
        <v>12305</v>
      </c>
      <c r="B79" s="8" t="str">
        <f>IFERROR(__xludf.DUMMYFUNCTION("""COMPUTED_VALUE"""),"FÍSICA I")</f>
        <v>FÍSICA I</v>
      </c>
      <c r="C79" s="13" t="str">
        <f>IFERROR(__xludf.DUMMYFUNCTION("""COMPUTED_VALUE"""),"5:7-8")</f>
        <v>5:7-8</v>
      </c>
    </row>
    <row r="80">
      <c r="A80" s="8">
        <f>IFERROR(__xludf.DUMMYFUNCTION("""COMPUTED_VALUE"""),12306.0)</f>
        <v>12306</v>
      </c>
      <c r="B80" s="8" t="str">
        <f>IFERROR(__xludf.DUMMYFUNCTION("""COMPUTED_VALUE"""),"FÍSICA II")</f>
        <v>FÍSICA II</v>
      </c>
      <c r="C80" s="13" t="str">
        <f>IFERROR(__xludf.DUMMYFUNCTION("""COMPUTED_VALUE"""),"2:7-12")</f>
        <v>2:7-12</v>
      </c>
    </row>
    <row r="81">
      <c r="A81" s="8">
        <f>IFERROR(__xludf.DUMMYFUNCTION("""COMPUTED_VALUE"""),12582.0)</f>
        <v>12582</v>
      </c>
      <c r="B81" s="8" t="str">
        <f>IFERROR(__xludf.DUMMYFUNCTION("""COMPUTED_VALUE"""),"FÍSICA II")</f>
        <v>FÍSICA II</v>
      </c>
      <c r="C81" s="13" t="str">
        <f>IFERROR(__xludf.DUMMYFUNCTION("""COMPUTED_VALUE"""),"5:7-12")</f>
        <v>5:7-12</v>
      </c>
    </row>
    <row r="82">
      <c r="A82" s="8">
        <f>IFERROR(__xludf.DUMMYFUNCTION("""COMPUTED_VALUE"""),12307.0)</f>
        <v>12307</v>
      </c>
      <c r="B82" s="8" t="str">
        <f>IFERROR(__xludf.DUMMYFUNCTION("""COMPUTED_VALUE"""),"FÍSICA II")</f>
        <v>FÍSICA II</v>
      </c>
      <c r="C82" s="13" t="str">
        <f>IFERROR(__xludf.DUMMYFUNCTION("""COMPUTED_VALUE"""),"3:8-14")</f>
        <v>3:8-14</v>
      </c>
    </row>
    <row r="83">
      <c r="A83" s="8">
        <f>IFERROR(__xludf.DUMMYFUNCTION("""COMPUTED_VALUE"""),12308.0)</f>
        <v>12308</v>
      </c>
      <c r="B83" s="8" t="str">
        <f>IFERROR(__xludf.DUMMYFUNCTION("""COMPUTED_VALUE"""),"FÍSICA II")</f>
        <v>FÍSICA II</v>
      </c>
      <c r="C83" s="13" t="str">
        <f>IFERROR(__xludf.DUMMYFUNCTION("""COMPUTED_VALUE"""),"1:7-13")</f>
        <v>1:7-13</v>
      </c>
    </row>
    <row r="84">
      <c r="A84" s="8">
        <f>IFERROR(__xludf.DUMMYFUNCTION("""COMPUTED_VALUE"""),12583.0)</f>
        <v>12583</v>
      </c>
      <c r="B84" s="8" t="str">
        <f>IFERROR(__xludf.DUMMYFUNCTION("""COMPUTED_VALUE"""),"FÍSICA II")</f>
        <v>FÍSICA II</v>
      </c>
      <c r="C84" s="13" t="str">
        <f>IFERROR(__xludf.DUMMYFUNCTION("""COMPUTED_VALUE"""),"2:7-13")</f>
        <v>2:7-13</v>
      </c>
    </row>
    <row r="85">
      <c r="A85" s="8">
        <f>IFERROR(__xludf.DUMMYFUNCTION("""COMPUTED_VALUE"""),12309.0)</f>
        <v>12309</v>
      </c>
      <c r="B85" s="8" t="str">
        <f>IFERROR(__xludf.DUMMYFUNCTION("""COMPUTED_VALUE"""),"FÍSICA II")</f>
        <v>FÍSICA II</v>
      </c>
      <c r="C85" s="13" t="str">
        <f>IFERROR(__xludf.DUMMYFUNCTION("""COMPUTED_VALUE"""),"3:7-13")</f>
        <v>3:7-13</v>
      </c>
    </row>
    <row r="86">
      <c r="A86" s="8">
        <f>IFERROR(__xludf.DUMMYFUNCTION("""COMPUTED_VALUE"""),12310.0)</f>
        <v>12310</v>
      </c>
      <c r="B86" s="8" t="str">
        <f>IFERROR(__xludf.DUMMYFUNCTION("""COMPUTED_VALUE"""),"FÍSICA II")</f>
        <v>FÍSICA II</v>
      </c>
      <c r="C86" s="13" t="str">
        <f>IFERROR(__xludf.DUMMYFUNCTION("""COMPUTED_VALUE"""),"1:7-12")</f>
        <v>1:7-12</v>
      </c>
    </row>
    <row r="87">
      <c r="A87" s="8">
        <f>IFERROR(__xludf.DUMMYFUNCTION("""COMPUTED_VALUE"""),12584.0)</f>
        <v>12584</v>
      </c>
      <c r="B87" s="8" t="str">
        <f>IFERROR(__xludf.DUMMYFUNCTION("""COMPUTED_VALUE"""),"FÍSICA II")</f>
        <v>FÍSICA II</v>
      </c>
      <c r="C87" s="13" t="str">
        <f>IFERROR(__xludf.DUMMYFUNCTION("""COMPUTED_VALUE"""),"2:7-12")</f>
        <v>2:7-12</v>
      </c>
    </row>
    <row r="88">
      <c r="A88" s="8">
        <f>IFERROR(__xludf.DUMMYFUNCTION("""COMPUTED_VALUE"""),12311.0)</f>
        <v>12311</v>
      </c>
      <c r="B88" s="8" t="str">
        <f>IFERROR(__xludf.DUMMYFUNCTION("""COMPUTED_VALUE"""),"FÍSICA II")</f>
        <v>FÍSICA II</v>
      </c>
      <c r="C88" s="13" t="str">
        <f>IFERROR(__xludf.DUMMYFUNCTION("""COMPUTED_VALUE"""),"3:7-12")</f>
        <v>3:7-12</v>
      </c>
    </row>
    <row r="89">
      <c r="A89" s="8">
        <f>IFERROR(__xludf.DUMMYFUNCTION("""COMPUTED_VALUE"""),12312.0)</f>
        <v>12312</v>
      </c>
      <c r="B89" s="8" t="str">
        <f>IFERROR(__xludf.DUMMYFUNCTION("""COMPUTED_VALUE"""),"FÍSICA II")</f>
        <v>FÍSICA II</v>
      </c>
      <c r="C89" s="13" t="str">
        <f>IFERROR(__xludf.DUMMYFUNCTION("""COMPUTED_VALUE"""),"4:7-8")</f>
        <v>4:7-8</v>
      </c>
    </row>
    <row r="90">
      <c r="A90" s="8">
        <f>IFERROR(__xludf.DUMMYFUNCTION("""COMPUTED_VALUE"""),12585.0)</f>
        <v>12585</v>
      </c>
      <c r="B90" s="8" t="str">
        <f>IFERROR(__xludf.DUMMYFUNCTION("""COMPUTED_VALUE"""),"FÍSICA II")</f>
        <v>FÍSICA II</v>
      </c>
      <c r="C90" s="13" t="str">
        <f>IFERROR(__xludf.DUMMYFUNCTION("""COMPUTED_VALUE"""),"2:7-12")</f>
        <v>2:7-12</v>
      </c>
    </row>
    <row r="91">
      <c r="A91" s="8">
        <f>IFERROR(__xludf.DUMMYFUNCTION("""COMPUTED_VALUE"""),12313.0)</f>
        <v>12313</v>
      </c>
      <c r="B91" s="8" t="str">
        <f>IFERROR(__xludf.DUMMYFUNCTION("""COMPUTED_VALUE"""),"FÍSICA II")</f>
        <v>FÍSICA II</v>
      </c>
      <c r="C91" s="13" t="str">
        <f>IFERROR(__xludf.DUMMYFUNCTION("""COMPUTED_VALUE"""),"5:7-8")</f>
        <v>5:7-8</v>
      </c>
    </row>
    <row r="92">
      <c r="A92" s="8">
        <f>IFERROR(__xludf.DUMMYFUNCTION("""COMPUTED_VALUE"""),12314.0)</f>
        <v>12314</v>
      </c>
      <c r="B92" s="8" t="str">
        <f>IFERROR(__xludf.DUMMYFUNCTION("""COMPUTED_VALUE"""),"FÍSICA II")</f>
        <v>FÍSICA II</v>
      </c>
      <c r="C92" s="13" t="str">
        <f>IFERROR(__xludf.DUMMYFUNCTION("""COMPUTED_VALUE"""),"2:7-12")</f>
        <v>2:7-12</v>
      </c>
    </row>
    <row r="93">
      <c r="A93" s="8">
        <f>IFERROR(__xludf.DUMMYFUNCTION("""COMPUTED_VALUE"""),12586.0)</f>
        <v>12586</v>
      </c>
      <c r="B93" s="8" t="str">
        <f>IFERROR(__xludf.DUMMYFUNCTION("""COMPUTED_VALUE"""),"FÍSICA II")</f>
        <v>FÍSICA II</v>
      </c>
      <c r="C93" s="13" t="str">
        <f>IFERROR(__xludf.DUMMYFUNCTION("""COMPUTED_VALUE"""),"5:7-12")</f>
        <v>5:7-12</v>
      </c>
    </row>
    <row r="94">
      <c r="A94" s="8">
        <f>IFERROR(__xludf.DUMMYFUNCTION("""COMPUTED_VALUE"""),12315.0)</f>
        <v>12315</v>
      </c>
      <c r="B94" s="8" t="str">
        <f>IFERROR(__xludf.DUMMYFUNCTION("""COMPUTED_VALUE"""),"FÍSICA II")</f>
        <v>FÍSICA II</v>
      </c>
      <c r="C94" s="13" t="str">
        <f>IFERROR(__xludf.DUMMYFUNCTION("""COMPUTED_VALUE"""),"3:12-25")</f>
        <v>3:12-25</v>
      </c>
    </row>
    <row r="95">
      <c r="A95" s="8">
        <f>IFERROR(__xludf.DUMMYFUNCTION("""COMPUTED_VALUE"""),12316.0)</f>
        <v>12316</v>
      </c>
      <c r="B95" s="8" t="str">
        <f>IFERROR(__xludf.DUMMYFUNCTION("""COMPUTED_VALUE"""),"FÍSICA II")</f>
        <v>FÍSICA II</v>
      </c>
      <c r="C95" s="13" t="str">
        <f>IFERROR(__xludf.DUMMYFUNCTION("""COMPUTED_VALUE"""),"1:7-13")</f>
        <v>1:7-13</v>
      </c>
    </row>
    <row r="96">
      <c r="A96" s="8">
        <f>IFERROR(__xludf.DUMMYFUNCTION("""COMPUTED_VALUE"""),12587.0)</f>
        <v>12587</v>
      </c>
      <c r="B96" s="8" t="str">
        <f>IFERROR(__xludf.DUMMYFUNCTION("""COMPUTED_VALUE"""),"FÍSICA II")</f>
        <v>FÍSICA II</v>
      </c>
      <c r="C96" s="13" t="str">
        <f>IFERROR(__xludf.DUMMYFUNCTION("""COMPUTED_VALUE"""),"2:7-13")</f>
        <v>2:7-13</v>
      </c>
    </row>
    <row r="97">
      <c r="A97" s="8">
        <f>IFERROR(__xludf.DUMMYFUNCTION("""COMPUTED_VALUE"""),12317.0)</f>
        <v>12317</v>
      </c>
      <c r="B97" s="8" t="str">
        <f>IFERROR(__xludf.DUMMYFUNCTION("""COMPUTED_VALUE"""),"FÍSICA II")</f>
        <v>FÍSICA II</v>
      </c>
      <c r="C97" s="13" t="str">
        <f>IFERROR(__xludf.DUMMYFUNCTION("""COMPUTED_VALUE"""),"3:7-13")</f>
        <v>3:7-13</v>
      </c>
    </row>
    <row r="98">
      <c r="A98" s="8">
        <f>IFERROR(__xludf.DUMMYFUNCTION("""COMPUTED_VALUE"""),12318.0)</f>
        <v>12318</v>
      </c>
      <c r="B98" s="8" t="str">
        <f>IFERROR(__xludf.DUMMYFUNCTION("""COMPUTED_VALUE"""),"FÍSICA II")</f>
        <v>FÍSICA II</v>
      </c>
      <c r="C98" s="13" t="str">
        <f>IFERROR(__xludf.DUMMYFUNCTION("""COMPUTED_VALUE"""),"4:7-8")</f>
        <v>4:7-8</v>
      </c>
    </row>
    <row r="99">
      <c r="A99" s="8">
        <f>IFERROR(__xludf.DUMMYFUNCTION("""COMPUTED_VALUE"""),12588.0)</f>
        <v>12588</v>
      </c>
      <c r="B99" s="8" t="str">
        <f>IFERROR(__xludf.DUMMYFUNCTION("""COMPUTED_VALUE"""),"FÍSICA II")</f>
        <v>FÍSICA II</v>
      </c>
      <c r="C99" s="13" t="str">
        <f>IFERROR(__xludf.DUMMYFUNCTION("""COMPUTED_VALUE"""),"2:7-13")</f>
        <v>2:7-13</v>
      </c>
    </row>
    <row r="100">
      <c r="A100" s="8">
        <f>IFERROR(__xludf.DUMMYFUNCTION("""COMPUTED_VALUE"""),12319.0)</f>
        <v>12319</v>
      </c>
      <c r="B100" s="8" t="str">
        <f>IFERROR(__xludf.DUMMYFUNCTION("""COMPUTED_VALUE"""),"FÍSICA II")</f>
        <v>FÍSICA II</v>
      </c>
      <c r="C100" s="13" t="str">
        <f>IFERROR(__xludf.DUMMYFUNCTION("""COMPUTED_VALUE"""),"5:7-8")</f>
        <v>5:7-8</v>
      </c>
    </row>
    <row r="101">
      <c r="A101" s="8">
        <f>IFERROR(__xludf.DUMMYFUNCTION("""COMPUTED_VALUE"""),12320.0)</f>
        <v>12320</v>
      </c>
      <c r="B101" s="8" t="str">
        <f>IFERROR(__xludf.DUMMYFUNCTION("""COMPUTED_VALUE"""),"FÍSICA II")</f>
        <v>FÍSICA II</v>
      </c>
      <c r="C101" s="13" t="str">
        <f>IFERROR(__xludf.DUMMYFUNCTION("""COMPUTED_VALUE"""),"2:7-13")</f>
        <v>2:7-13</v>
      </c>
    </row>
    <row r="102">
      <c r="A102" s="8">
        <f>IFERROR(__xludf.DUMMYFUNCTION("""COMPUTED_VALUE"""),12589.0)</f>
        <v>12589</v>
      </c>
      <c r="B102" s="8" t="str">
        <f>IFERROR(__xludf.DUMMYFUNCTION("""COMPUTED_VALUE"""),"FÍSICA II")</f>
        <v>FÍSICA II</v>
      </c>
      <c r="C102" s="13" t="str">
        <f>IFERROR(__xludf.DUMMYFUNCTION("""COMPUTED_VALUE"""),"5:7-13")</f>
        <v>5:7-13</v>
      </c>
    </row>
    <row r="103">
      <c r="A103" s="8">
        <f>IFERROR(__xludf.DUMMYFUNCTION("""COMPUTED_VALUE"""),12321.0)</f>
        <v>12321</v>
      </c>
      <c r="B103" s="8" t="str">
        <f>IFERROR(__xludf.DUMMYFUNCTION("""COMPUTED_VALUE"""),"FÍSICA II")</f>
        <v>FÍSICA II</v>
      </c>
      <c r="C103" s="13" t="str">
        <f>IFERROR(__xludf.DUMMYFUNCTION("""COMPUTED_VALUE"""),"3:12-26")</f>
        <v>3:12-26</v>
      </c>
    </row>
    <row r="104">
      <c r="A104" s="8">
        <f>IFERROR(__xludf.DUMMYFUNCTION("""COMPUTED_VALUE"""),12322.0)</f>
        <v>12322</v>
      </c>
      <c r="B104" s="8" t="str">
        <f>IFERROR(__xludf.DUMMYFUNCTION("""COMPUTED_VALUE"""),"FÍSICA II")</f>
        <v>FÍSICA II</v>
      </c>
      <c r="C104" s="13" t="str">
        <f>IFERROR(__xludf.DUMMYFUNCTION("""COMPUTED_VALUE"""),"1:7-14")</f>
        <v>1:7-14</v>
      </c>
    </row>
    <row r="105">
      <c r="A105" s="8">
        <f>IFERROR(__xludf.DUMMYFUNCTION("""COMPUTED_VALUE"""),12590.0)</f>
        <v>12590</v>
      </c>
      <c r="B105" s="8" t="str">
        <f>IFERROR(__xludf.DUMMYFUNCTION("""COMPUTED_VALUE"""),"FÍSICA II")</f>
        <v>FÍSICA II</v>
      </c>
      <c r="C105" s="13" t="str">
        <f>IFERROR(__xludf.DUMMYFUNCTION("""COMPUTED_VALUE"""),"2:7-14")</f>
        <v>2:7-14</v>
      </c>
    </row>
    <row r="106">
      <c r="A106" s="8">
        <f>IFERROR(__xludf.DUMMYFUNCTION("""COMPUTED_VALUE"""),12323.0)</f>
        <v>12323</v>
      </c>
      <c r="B106" s="8" t="str">
        <f>IFERROR(__xludf.DUMMYFUNCTION("""COMPUTED_VALUE"""),"FÍSICA II")</f>
        <v>FÍSICA II</v>
      </c>
      <c r="C106" s="13" t="str">
        <f>IFERROR(__xludf.DUMMYFUNCTION("""COMPUTED_VALUE"""),"3:7-14")</f>
        <v>3:7-14</v>
      </c>
    </row>
    <row r="107">
      <c r="A107" s="8">
        <f>IFERROR(__xludf.DUMMYFUNCTION("""COMPUTED_VALUE"""),12324.0)</f>
        <v>12324</v>
      </c>
      <c r="B107" s="8" t="str">
        <f>IFERROR(__xludf.DUMMYFUNCTION("""COMPUTED_VALUE"""),"FÍSICA II")</f>
        <v>FÍSICA II</v>
      </c>
      <c r="C107" s="13" t="str">
        <f>IFERROR(__xludf.DUMMYFUNCTION("""COMPUTED_VALUE"""),"1:7-13")</f>
        <v>1:7-13</v>
      </c>
    </row>
    <row r="108">
      <c r="A108" s="8">
        <f>IFERROR(__xludf.DUMMYFUNCTION("""COMPUTED_VALUE"""),12591.0)</f>
        <v>12591</v>
      </c>
      <c r="B108" s="8" t="str">
        <f>IFERROR(__xludf.DUMMYFUNCTION("""COMPUTED_VALUE"""),"FÍSICA II")</f>
        <v>FÍSICA II</v>
      </c>
      <c r="C108" s="13" t="str">
        <f>IFERROR(__xludf.DUMMYFUNCTION("""COMPUTED_VALUE"""),"2:7-13")</f>
        <v>2:7-13</v>
      </c>
    </row>
    <row r="109">
      <c r="A109" s="8">
        <f>IFERROR(__xludf.DUMMYFUNCTION("""COMPUTED_VALUE"""),12325.0)</f>
        <v>12325</v>
      </c>
      <c r="B109" s="8" t="str">
        <f>IFERROR(__xludf.DUMMYFUNCTION("""COMPUTED_VALUE"""),"FÍSICA II")</f>
        <v>FÍSICA II</v>
      </c>
      <c r="C109" s="13" t="str">
        <f>IFERROR(__xludf.DUMMYFUNCTION("""COMPUTED_VALUE"""),"3:7-13")</f>
        <v>3:7-13</v>
      </c>
    </row>
    <row r="110">
      <c r="A110" s="8">
        <f>IFERROR(__xludf.DUMMYFUNCTION("""COMPUTED_VALUE"""),12326.0)</f>
        <v>12326</v>
      </c>
      <c r="B110" s="8" t="str">
        <f>IFERROR(__xludf.DUMMYFUNCTION("""COMPUTED_VALUE"""),"FÍSICA II")</f>
        <v>FÍSICA II</v>
      </c>
      <c r="C110" s="13" t="str">
        <f>IFERROR(__xludf.DUMMYFUNCTION("""COMPUTED_VALUE"""),"4:7-8")</f>
        <v>4:7-8</v>
      </c>
    </row>
    <row r="111">
      <c r="A111" s="8">
        <f>IFERROR(__xludf.DUMMYFUNCTION("""COMPUTED_VALUE"""),12592.0)</f>
        <v>12592</v>
      </c>
      <c r="B111" s="8" t="str">
        <f>IFERROR(__xludf.DUMMYFUNCTION("""COMPUTED_VALUE"""),"FÍSICA II")</f>
        <v>FÍSICA II</v>
      </c>
      <c r="C111" s="13" t="str">
        <f>IFERROR(__xludf.DUMMYFUNCTION("""COMPUTED_VALUE"""),"2:7-13")</f>
        <v>2:7-13</v>
      </c>
    </row>
    <row r="112">
      <c r="A112" s="8">
        <f>IFERROR(__xludf.DUMMYFUNCTION("""COMPUTED_VALUE"""),12327.0)</f>
        <v>12327</v>
      </c>
      <c r="B112" s="8" t="str">
        <f>IFERROR(__xludf.DUMMYFUNCTION("""COMPUTED_VALUE"""),"FÍSICA II")</f>
        <v>FÍSICA II</v>
      </c>
      <c r="C112" s="13" t="str">
        <f>IFERROR(__xludf.DUMMYFUNCTION("""COMPUTED_VALUE"""),"5:7-8")</f>
        <v>5:7-8</v>
      </c>
    </row>
    <row r="113">
      <c r="A113" s="8">
        <f>IFERROR(__xludf.DUMMYFUNCTION("""COMPUTED_VALUE"""),12328.0)</f>
        <v>12328</v>
      </c>
      <c r="B113" s="8" t="str">
        <f>IFERROR(__xludf.DUMMYFUNCTION("""COMPUTED_VALUE"""),"FÍSICA II")</f>
        <v>FÍSICA II</v>
      </c>
      <c r="C113" s="13" t="str">
        <f>IFERROR(__xludf.DUMMYFUNCTION("""COMPUTED_VALUE"""),"2:7-13")</f>
        <v>2:7-13</v>
      </c>
    </row>
    <row r="114">
      <c r="A114" s="8">
        <f>IFERROR(__xludf.DUMMYFUNCTION("""COMPUTED_VALUE"""),12593.0)</f>
        <v>12593</v>
      </c>
      <c r="B114" s="8" t="str">
        <f>IFERROR(__xludf.DUMMYFUNCTION("""COMPUTED_VALUE"""),"FÍSICA II")</f>
        <v>FÍSICA II</v>
      </c>
      <c r="C114" s="13" t="str">
        <f>IFERROR(__xludf.DUMMYFUNCTION("""COMPUTED_VALUE"""),"5:7-13")</f>
        <v>5:7-13</v>
      </c>
    </row>
    <row r="115">
      <c r="A115" s="8">
        <f>IFERROR(__xludf.DUMMYFUNCTION("""COMPUTED_VALUE"""),12329.0)</f>
        <v>12329</v>
      </c>
      <c r="B115" s="8" t="str">
        <f>IFERROR(__xludf.DUMMYFUNCTION("""COMPUTED_VALUE"""),"FÍSICA II")</f>
        <v>FÍSICA II</v>
      </c>
      <c r="C115" s="13" t="str">
        <f>IFERROR(__xludf.DUMMYFUNCTION("""COMPUTED_VALUE"""),"3:5-8")</f>
        <v>3:5-8</v>
      </c>
    </row>
    <row r="116">
      <c r="A116" s="8">
        <f>IFERROR(__xludf.DUMMYFUNCTION("""COMPUTED_VALUE"""),12330.0)</f>
        <v>12330</v>
      </c>
      <c r="B116" s="8" t="str">
        <f>IFERROR(__xludf.DUMMYFUNCTION("""COMPUTED_VALUE"""),"FÍSICA II")</f>
        <v>FÍSICA II</v>
      </c>
      <c r="C116" s="13" t="str">
        <f>IFERROR(__xludf.DUMMYFUNCTION("""COMPUTED_VALUE"""),"1:7-14")</f>
        <v>1:7-14</v>
      </c>
    </row>
    <row r="117">
      <c r="A117" s="8">
        <f>IFERROR(__xludf.DUMMYFUNCTION("""COMPUTED_VALUE"""),12594.0)</f>
        <v>12594</v>
      </c>
      <c r="B117" s="8" t="str">
        <f>IFERROR(__xludf.DUMMYFUNCTION("""COMPUTED_VALUE"""),"FÍSICA II")</f>
        <v>FÍSICA II</v>
      </c>
      <c r="C117" s="13" t="str">
        <f>IFERROR(__xludf.DUMMYFUNCTION("""COMPUTED_VALUE"""),"2:7-14")</f>
        <v>2:7-14</v>
      </c>
    </row>
    <row r="118">
      <c r="A118" s="8">
        <f>IFERROR(__xludf.DUMMYFUNCTION("""COMPUTED_VALUE"""),12331.0)</f>
        <v>12331</v>
      </c>
      <c r="B118" s="8" t="str">
        <f>IFERROR(__xludf.DUMMYFUNCTION("""COMPUTED_VALUE"""),"FÍSICA II")</f>
        <v>FÍSICA II</v>
      </c>
      <c r="C118" s="13" t="str">
        <f>IFERROR(__xludf.DUMMYFUNCTION("""COMPUTED_VALUE"""),"3:7-14")</f>
        <v>3:7-14</v>
      </c>
    </row>
    <row r="119">
      <c r="A119" s="8">
        <f>IFERROR(__xludf.DUMMYFUNCTION("""COMPUTED_VALUE"""),12332.0)</f>
        <v>12332</v>
      </c>
      <c r="B119" s="8" t="str">
        <f>IFERROR(__xludf.DUMMYFUNCTION("""COMPUTED_VALUE"""),"FÍSICA II")</f>
        <v>FÍSICA II</v>
      </c>
      <c r="C119" s="13" t="str">
        <f>IFERROR(__xludf.DUMMYFUNCTION("""COMPUTED_VALUE"""),"4:7-8")</f>
        <v>4:7-8</v>
      </c>
    </row>
    <row r="120">
      <c r="A120" s="8">
        <f>IFERROR(__xludf.DUMMYFUNCTION("""COMPUTED_VALUE"""),12595.0)</f>
        <v>12595</v>
      </c>
      <c r="B120" s="8" t="str">
        <f>IFERROR(__xludf.DUMMYFUNCTION("""COMPUTED_VALUE"""),"FÍSICA II")</f>
        <v>FÍSICA II</v>
      </c>
      <c r="C120" s="13" t="str">
        <f>IFERROR(__xludf.DUMMYFUNCTION("""COMPUTED_VALUE"""),"2:7-14")</f>
        <v>2:7-14</v>
      </c>
    </row>
    <row r="121">
      <c r="A121" s="8">
        <f>IFERROR(__xludf.DUMMYFUNCTION("""COMPUTED_VALUE"""),12333.0)</f>
        <v>12333</v>
      </c>
      <c r="B121" s="8" t="str">
        <f>IFERROR(__xludf.DUMMYFUNCTION("""COMPUTED_VALUE"""),"FÍSICA II")</f>
        <v>FÍSICA II</v>
      </c>
      <c r="C121" s="13" t="str">
        <f>IFERROR(__xludf.DUMMYFUNCTION("""COMPUTED_VALUE"""),"5:7-8")</f>
        <v>5:7-8</v>
      </c>
    </row>
    <row r="122">
      <c r="A122" s="8">
        <f>IFERROR(__xludf.DUMMYFUNCTION("""COMPUTED_VALUE"""),12334.0)</f>
        <v>12334</v>
      </c>
      <c r="B122" s="8" t="str">
        <f>IFERROR(__xludf.DUMMYFUNCTION("""COMPUTED_VALUE"""),"FÍSICA II")</f>
        <v>FÍSICA II</v>
      </c>
      <c r="C122" s="13" t="str">
        <f>IFERROR(__xludf.DUMMYFUNCTION("""COMPUTED_VALUE"""),"2:7-14")</f>
        <v>2:7-14</v>
      </c>
    </row>
    <row r="123">
      <c r="A123" s="8">
        <f>IFERROR(__xludf.DUMMYFUNCTION("""COMPUTED_VALUE"""),12596.0)</f>
        <v>12596</v>
      </c>
      <c r="B123" s="8" t="str">
        <f>IFERROR(__xludf.DUMMYFUNCTION("""COMPUTED_VALUE"""),"FÍSICA II")</f>
        <v>FÍSICA II</v>
      </c>
      <c r="C123" s="13" t="str">
        <f>IFERROR(__xludf.DUMMYFUNCTION("""COMPUTED_VALUE"""),"5:7-14")</f>
        <v>5:7-14</v>
      </c>
    </row>
    <row r="124">
      <c r="A124" s="8">
        <f>IFERROR(__xludf.DUMMYFUNCTION("""COMPUTED_VALUE"""),12335.0)</f>
        <v>12335</v>
      </c>
      <c r="B124" s="8" t="str">
        <f>IFERROR(__xludf.DUMMYFUNCTION("""COMPUTED_VALUE"""),"FÍSICA II")</f>
        <v>FÍSICA II</v>
      </c>
      <c r="C124" s="13" t="str">
        <f>IFERROR(__xludf.DUMMYFUNCTION("""COMPUTED_VALUE"""),"3:5-9")</f>
        <v>3:5-9</v>
      </c>
    </row>
    <row r="125">
      <c r="A125" s="8">
        <f>IFERROR(__xludf.DUMMYFUNCTION("""COMPUTED_VALUE"""),12336.0)</f>
        <v>12336</v>
      </c>
      <c r="B125" s="8" t="str">
        <f>IFERROR(__xludf.DUMMYFUNCTION("""COMPUTED_VALUE"""),"FÍSICA II")</f>
        <v>FÍSICA II</v>
      </c>
      <c r="C125" s="13" t="str">
        <f>IFERROR(__xludf.DUMMYFUNCTION("""COMPUTED_VALUE"""),"1:7-15")</f>
        <v>1:7-15</v>
      </c>
    </row>
    <row r="126">
      <c r="A126" s="8">
        <f>IFERROR(__xludf.DUMMYFUNCTION("""COMPUTED_VALUE"""),12597.0)</f>
        <v>12597</v>
      </c>
      <c r="B126" s="8" t="str">
        <f>IFERROR(__xludf.DUMMYFUNCTION("""COMPUTED_VALUE"""),"FÍSICA II")</f>
        <v>FÍSICA II</v>
      </c>
      <c r="C126" s="13" t="str">
        <f>IFERROR(__xludf.DUMMYFUNCTION("""COMPUTED_VALUE"""),"2:7-15")</f>
        <v>2:7-15</v>
      </c>
    </row>
    <row r="127">
      <c r="A127" s="8">
        <f>IFERROR(__xludf.DUMMYFUNCTION("""COMPUTED_VALUE"""),12337.0)</f>
        <v>12337</v>
      </c>
      <c r="B127" s="8" t="str">
        <f>IFERROR(__xludf.DUMMYFUNCTION("""COMPUTED_VALUE"""),"FÍSICA II")</f>
        <v>FÍSICA II</v>
      </c>
      <c r="C127" s="13" t="str">
        <f>IFERROR(__xludf.DUMMYFUNCTION("""COMPUTED_VALUE"""),"3:7-15")</f>
        <v>3:7-15</v>
      </c>
    </row>
    <row r="128">
      <c r="A128" s="8">
        <f>IFERROR(__xludf.DUMMYFUNCTION("""COMPUTED_VALUE"""),12621.0)</f>
        <v>12621</v>
      </c>
      <c r="B128" s="8" t="str">
        <f>IFERROR(__xludf.DUMMYFUNCTION("""COMPUTED_VALUE"""),"LAB. DE ELECTROMAGNETIMO")</f>
        <v>LAB. DE ELECTROMAGNETIMO</v>
      </c>
      <c r="C128" s="13" t="str">
        <f>IFERROR(__xludf.DUMMYFUNCTION("""COMPUTED_VALUE"""),"1:7-14")</f>
        <v>1:7-14</v>
      </c>
    </row>
    <row r="129">
      <c r="A129" s="8">
        <f>IFERROR(__xludf.DUMMYFUNCTION("""COMPUTED_VALUE"""),12620.0)</f>
        <v>12620</v>
      </c>
      <c r="B129" s="8" t="str">
        <f>IFERROR(__xludf.DUMMYFUNCTION("""COMPUTED_VALUE"""),"LAB. DE ELECTROMAGNETIMO")</f>
        <v>LAB. DE ELECTROMAGNETIMO</v>
      </c>
      <c r="C129" s="13" t="str">
        <f>IFERROR(__xludf.DUMMYFUNCTION("""COMPUTED_VALUE"""),"2:7-14")</f>
        <v>2:7-14</v>
      </c>
    </row>
    <row r="130">
      <c r="A130" s="8">
        <f>IFERROR(__xludf.DUMMYFUNCTION("""COMPUTED_VALUE"""),12338.0)</f>
        <v>12338</v>
      </c>
      <c r="B130" s="8" t="str">
        <f>IFERROR(__xludf.DUMMYFUNCTION("""COMPUTED_VALUE"""),"FÍSICA III")</f>
        <v>FÍSICA III</v>
      </c>
      <c r="C130" s="13" t="str">
        <f>IFERROR(__xludf.DUMMYFUNCTION("""COMPUTED_VALUE"""),"3:7-14")</f>
        <v>3:7-14</v>
      </c>
    </row>
    <row r="131">
      <c r="A131" s="8">
        <f>IFERROR(__xludf.DUMMYFUNCTION("""COMPUTED_VALUE"""),12598.0)</f>
        <v>12598</v>
      </c>
      <c r="B131" s="8" t="str">
        <f>IFERROR(__xludf.DUMMYFUNCTION("""COMPUTED_VALUE"""),"FÍSICA III")</f>
        <v>FÍSICA III</v>
      </c>
      <c r="C131" s="13" t="str">
        <f>IFERROR(__xludf.DUMMYFUNCTION("""COMPUTED_VALUE"""),"4:7-8")</f>
        <v>4:7-8</v>
      </c>
    </row>
    <row r="132">
      <c r="A132" s="8">
        <f>IFERROR(__xludf.DUMMYFUNCTION("""COMPUTED_VALUE"""),12339.0)</f>
        <v>12339</v>
      </c>
      <c r="B132" s="8" t="str">
        <f>IFERROR(__xludf.DUMMYFUNCTION("""COMPUTED_VALUE"""),"FÍSICA III")</f>
        <v>FÍSICA III</v>
      </c>
      <c r="C132" s="13" t="str">
        <f>IFERROR(__xludf.DUMMYFUNCTION("""COMPUTED_VALUE"""),"2:7-14")</f>
        <v>2:7-14</v>
      </c>
    </row>
    <row r="133">
      <c r="A133" s="8">
        <f>IFERROR(__xludf.DUMMYFUNCTION("""COMPUTED_VALUE"""),12340.0)</f>
        <v>12340</v>
      </c>
      <c r="B133" s="8" t="str">
        <f>IFERROR(__xludf.DUMMYFUNCTION("""COMPUTED_VALUE"""),"FÍSICA III")</f>
        <v>FÍSICA III</v>
      </c>
      <c r="C133" s="13" t="str">
        <f>IFERROR(__xludf.DUMMYFUNCTION("""COMPUTED_VALUE"""),"5:7-8")</f>
        <v>5:7-8</v>
      </c>
    </row>
    <row r="134">
      <c r="A134" s="8">
        <f>IFERROR(__xludf.DUMMYFUNCTION("""COMPUTED_VALUE"""),12599.0)</f>
        <v>12599</v>
      </c>
      <c r="B134" s="8" t="str">
        <f>IFERROR(__xludf.DUMMYFUNCTION("""COMPUTED_VALUE"""),"FÍSICA III")</f>
        <v>FÍSICA III</v>
      </c>
      <c r="C134" s="13" t="str">
        <f>IFERROR(__xludf.DUMMYFUNCTION("""COMPUTED_VALUE"""),"2:7-14")</f>
        <v>2:7-14</v>
      </c>
    </row>
    <row r="135">
      <c r="A135" s="8">
        <f>IFERROR(__xludf.DUMMYFUNCTION("""COMPUTED_VALUE"""),12341.0)</f>
        <v>12341</v>
      </c>
      <c r="B135" s="8" t="str">
        <f>IFERROR(__xludf.DUMMYFUNCTION("""COMPUTED_VALUE"""),"FÍSICA III")</f>
        <v>FÍSICA III</v>
      </c>
      <c r="C135" s="13" t="str">
        <f>IFERROR(__xludf.DUMMYFUNCTION("""COMPUTED_VALUE"""),"5:7-14")</f>
        <v>5:7-14</v>
      </c>
    </row>
    <row r="136">
      <c r="A136" s="8">
        <f>IFERROR(__xludf.DUMMYFUNCTION("""COMPUTED_VALUE"""),12342.0)</f>
        <v>12342</v>
      </c>
      <c r="B136" s="8" t="str">
        <f>IFERROR(__xludf.DUMMYFUNCTION("""COMPUTED_VALUE"""),"FÍSICA III")</f>
        <v>FÍSICA III</v>
      </c>
      <c r="C136" s="13" t="str">
        <f>IFERROR(__xludf.DUMMYFUNCTION("""COMPUTED_VALUE"""),"3:9-19")</f>
        <v>3:9-19</v>
      </c>
    </row>
    <row r="137">
      <c r="A137" s="8">
        <f>IFERROR(__xludf.DUMMYFUNCTION("""COMPUTED_VALUE"""),12600.0)</f>
        <v>12600</v>
      </c>
      <c r="B137" s="8" t="str">
        <f>IFERROR(__xludf.DUMMYFUNCTION("""COMPUTED_VALUE"""),"FÍSICA III")</f>
        <v>FÍSICA III</v>
      </c>
      <c r="C137" s="13" t="str">
        <f>IFERROR(__xludf.DUMMYFUNCTION("""COMPUTED_VALUE"""),"1:7-15")</f>
        <v>1:7-15</v>
      </c>
    </row>
    <row r="138">
      <c r="A138" s="8">
        <f>IFERROR(__xludf.DUMMYFUNCTION("""COMPUTED_VALUE"""),12343.0)</f>
        <v>12343</v>
      </c>
      <c r="B138" s="8" t="str">
        <f>IFERROR(__xludf.DUMMYFUNCTION("""COMPUTED_VALUE"""),"FÍSICA III")</f>
        <v>FÍSICA III</v>
      </c>
      <c r="C138" s="13" t="str">
        <f>IFERROR(__xludf.DUMMYFUNCTION("""COMPUTED_VALUE"""),"2:7-15")</f>
        <v>2:7-15</v>
      </c>
    </row>
    <row r="139">
      <c r="A139" s="8">
        <f>IFERROR(__xludf.DUMMYFUNCTION("""COMPUTED_VALUE"""),12344.0)</f>
        <v>12344</v>
      </c>
      <c r="B139" s="8" t="str">
        <f>IFERROR(__xludf.DUMMYFUNCTION("""COMPUTED_VALUE"""),"FÍSICA III")</f>
        <v>FÍSICA III</v>
      </c>
      <c r="C139" s="13" t="str">
        <f>IFERROR(__xludf.DUMMYFUNCTION("""COMPUTED_VALUE"""),"3:7-15")</f>
        <v>3:7-15</v>
      </c>
    </row>
    <row r="140">
      <c r="A140" s="8">
        <f>IFERROR(__xludf.DUMMYFUNCTION("""COMPUTED_VALUE"""),12601.0)</f>
        <v>12601</v>
      </c>
      <c r="B140" s="8" t="str">
        <f>IFERROR(__xludf.DUMMYFUNCTION("""COMPUTED_VALUE"""),"FÍSICA III")</f>
        <v>FÍSICA III</v>
      </c>
      <c r="C140" s="13" t="str">
        <f>IFERROR(__xludf.DUMMYFUNCTION("""COMPUTED_VALUE"""),"4:7-8")</f>
        <v>4:7-8</v>
      </c>
    </row>
    <row r="141">
      <c r="A141" s="8">
        <f>IFERROR(__xludf.DUMMYFUNCTION("""COMPUTED_VALUE"""),12345.0)</f>
        <v>12345</v>
      </c>
      <c r="B141" s="8" t="str">
        <f>IFERROR(__xludf.DUMMYFUNCTION("""COMPUTED_VALUE"""),"FÍSICA III")</f>
        <v>FÍSICA III</v>
      </c>
      <c r="C141" s="13" t="str">
        <f>IFERROR(__xludf.DUMMYFUNCTION("""COMPUTED_VALUE"""),"2:7-15")</f>
        <v>2:7-15</v>
      </c>
    </row>
    <row r="142">
      <c r="A142" s="8">
        <f>IFERROR(__xludf.DUMMYFUNCTION("""COMPUTED_VALUE"""),12346.0)</f>
        <v>12346</v>
      </c>
      <c r="B142" s="8" t="str">
        <f>IFERROR(__xludf.DUMMYFUNCTION("""COMPUTED_VALUE"""),"FÍSICA III")</f>
        <v>FÍSICA III</v>
      </c>
      <c r="C142" s="13" t="str">
        <f>IFERROR(__xludf.DUMMYFUNCTION("""COMPUTED_VALUE"""),"5:7-8")</f>
        <v>5:7-8</v>
      </c>
    </row>
    <row r="143">
      <c r="A143" s="8">
        <f>IFERROR(__xludf.DUMMYFUNCTION("""COMPUTED_VALUE"""),12602.0)</f>
        <v>12602</v>
      </c>
      <c r="B143" s="8" t="str">
        <f>IFERROR(__xludf.DUMMYFUNCTION("""COMPUTED_VALUE"""),"FÍSICA III")</f>
        <v>FÍSICA III</v>
      </c>
      <c r="C143" s="13" t="str">
        <f>IFERROR(__xludf.DUMMYFUNCTION("""COMPUTED_VALUE"""),"2:7-15")</f>
        <v>2:7-15</v>
      </c>
    </row>
    <row r="144">
      <c r="A144" s="8">
        <f>IFERROR(__xludf.DUMMYFUNCTION("""COMPUTED_VALUE"""),12347.0)</f>
        <v>12347</v>
      </c>
      <c r="B144" s="8" t="str">
        <f>IFERROR(__xludf.DUMMYFUNCTION("""COMPUTED_VALUE"""),"FÍSICA III")</f>
        <v>FÍSICA III</v>
      </c>
      <c r="C144" s="13" t="str">
        <f>IFERROR(__xludf.DUMMYFUNCTION("""COMPUTED_VALUE"""),"5:7-15")</f>
        <v>5:7-15</v>
      </c>
    </row>
    <row r="145">
      <c r="A145" s="8">
        <f>IFERROR(__xludf.DUMMYFUNCTION("""COMPUTED_VALUE"""),12348.0)</f>
        <v>12348</v>
      </c>
      <c r="B145" s="8" t="str">
        <f>IFERROR(__xludf.DUMMYFUNCTION("""COMPUTED_VALUE"""),"FÍSICA III")</f>
        <v>FÍSICA III</v>
      </c>
      <c r="C145" s="13" t="str">
        <f>IFERROR(__xludf.DUMMYFUNCTION("""COMPUTED_VALUE"""),"3:9-20")</f>
        <v>3:9-20</v>
      </c>
    </row>
    <row r="146">
      <c r="A146" s="8">
        <f>IFERROR(__xludf.DUMMYFUNCTION("""COMPUTED_VALUE"""),12603.0)</f>
        <v>12603</v>
      </c>
      <c r="B146" s="8" t="str">
        <f>IFERROR(__xludf.DUMMYFUNCTION("""COMPUTED_VALUE"""),"FÍSICA III")</f>
        <v>FÍSICA III</v>
      </c>
      <c r="C146" s="13" t="str">
        <f>IFERROR(__xludf.DUMMYFUNCTION("""COMPUTED_VALUE"""),"1:7-16")</f>
        <v>1:7-16</v>
      </c>
    </row>
    <row r="147">
      <c r="A147" s="8">
        <f>IFERROR(__xludf.DUMMYFUNCTION("""COMPUTED_VALUE"""),12349.0)</f>
        <v>12349</v>
      </c>
      <c r="B147" s="8" t="str">
        <f>IFERROR(__xludf.DUMMYFUNCTION("""COMPUTED_VALUE"""),"FÍSICA III")</f>
        <v>FÍSICA III</v>
      </c>
      <c r="C147" s="13" t="str">
        <f>IFERROR(__xludf.DUMMYFUNCTION("""COMPUTED_VALUE"""),"2:7-16")</f>
        <v>2:7-16</v>
      </c>
    </row>
    <row r="148">
      <c r="A148" s="8">
        <f>IFERROR(__xludf.DUMMYFUNCTION("""COMPUTED_VALUE"""),12350.0)</f>
        <v>12350</v>
      </c>
      <c r="B148" s="8" t="str">
        <f>IFERROR(__xludf.DUMMYFUNCTION("""COMPUTED_VALUE"""),"FÍSICA III")</f>
        <v>FÍSICA III</v>
      </c>
      <c r="C148" s="13" t="str">
        <f>IFERROR(__xludf.DUMMYFUNCTION("""COMPUTED_VALUE"""),"3:7-16")</f>
        <v>3:7-16</v>
      </c>
    </row>
    <row r="149">
      <c r="A149" s="8">
        <f>IFERROR(__xludf.DUMMYFUNCTION("""COMPUTED_VALUE"""),12604.0)</f>
        <v>12604</v>
      </c>
      <c r="B149" s="8" t="str">
        <f>IFERROR(__xludf.DUMMYFUNCTION("""COMPUTED_VALUE"""),"FÍSICA III")</f>
        <v>FÍSICA III</v>
      </c>
      <c r="C149" s="13" t="str">
        <f>IFERROR(__xludf.DUMMYFUNCTION("""COMPUTED_VALUE"""),"1:7-15")</f>
        <v>1:7-15</v>
      </c>
    </row>
    <row r="150">
      <c r="A150" s="8">
        <f>IFERROR(__xludf.DUMMYFUNCTION("""COMPUTED_VALUE"""),12351.0)</f>
        <v>12351</v>
      </c>
      <c r="B150" s="8" t="str">
        <f>IFERROR(__xludf.DUMMYFUNCTION("""COMPUTED_VALUE"""),"FÍSICA III")</f>
        <v>FÍSICA III</v>
      </c>
      <c r="C150" s="13" t="str">
        <f>IFERROR(__xludf.DUMMYFUNCTION("""COMPUTED_VALUE"""),"2:7-15")</f>
        <v>2:7-15</v>
      </c>
    </row>
    <row r="151">
      <c r="A151" s="8">
        <f>IFERROR(__xludf.DUMMYFUNCTION("""COMPUTED_VALUE"""),12352.0)</f>
        <v>12352</v>
      </c>
      <c r="B151" s="8" t="str">
        <f>IFERROR(__xludf.DUMMYFUNCTION("""COMPUTED_VALUE"""),"FÍSICA III")</f>
        <v>FÍSICA III</v>
      </c>
      <c r="C151" s="13" t="str">
        <f>IFERROR(__xludf.DUMMYFUNCTION("""COMPUTED_VALUE"""),"3:7-15")</f>
        <v>3:7-15</v>
      </c>
    </row>
    <row r="152">
      <c r="A152" s="8">
        <f>IFERROR(__xludf.DUMMYFUNCTION("""COMPUTED_VALUE"""),12605.0)</f>
        <v>12605</v>
      </c>
      <c r="B152" s="8" t="str">
        <f>IFERROR(__xludf.DUMMYFUNCTION("""COMPUTED_VALUE"""),"FÍSICA III")</f>
        <v>FÍSICA III</v>
      </c>
      <c r="C152" s="13" t="str">
        <f>IFERROR(__xludf.DUMMYFUNCTION("""COMPUTED_VALUE"""),"4:7-8")</f>
        <v>4:7-8</v>
      </c>
    </row>
    <row r="153">
      <c r="A153" s="8">
        <f>IFERROR(__xludf.DUMMYFUNCTION("""COMPUTED_VALUE"""),12353.0)</f>
        <v>12353</v>
      </c>
      <c r="B153" s="8" t="str">
        <f>IFERROR(__xludf.DUMMYFUNCTION("""COMPUTED_VALUE"""),"FÍSICA III")</f>
        <v>FÍSICA III</v>
      </c>
      <c r="C153" s="13" t="str">
        <f>IFERROR(__xludf.DUMMYFUNCTION("""COMPUTED_VALUE"""),"2:7-15")</f>
        <v>2:7-15</v>
      </c>
    </row>
    <row r="154">
      <c r="A154" s="8">
        <f>IFERROR(__xludf.DUMMYFUNCTION("""COMPUTED_VALUE"""),12354.0)</f>
        <v>12354</v>
      </c>
      <c r="B154" s="8" t="str">
        <f>IFERROR(__xludf.DUMMYFUNCTION("""COMPUTED_VALUE"""),"FÍSICA III")</f>
        <v>FÍSICA III</v>
      </c>
      <c r="C154" s="13" t="str">
        <f>IFERROR(__xludf.DUMMYFUNCTION("""COMPUTED_VALUE"""),"5:7-8")</f>
        <v>5:7-8</v>
      </c>
    </row>
    <row r="155">
      <c r="A155" s="8">
        <f>IFERROR(__xludf.DUMMYFUNCTION("""COMPUTED_VALUE"""),12606.0)</f>
        <v>12606</v>
      </c>
      <c r="B155" s="8" t="str">
        <f>IFERROR(__xludf.DUMMYFUNCTION("""COMPUTED_VALUE"""),"FÍSICA III")</f>
        <v>FÍSICA III</v>
      </c>
      <c r="C155" s="13" t="str">
        <f>IFERROR(__xludf.DUMMYFUNCTION("""COMPUTED_VALUE"""),"2:7-15")</f>
        <v>2:7-15</v>
      </c>
    </row>
    <row r="156">
      <c r="A156" s="8">
        <f>IFERROR(__xludf.DUMMYFUNCTION("""COMPUTED_VALUE"""),12355.0)</f>
        <v>12355</v>
      </c>
      <c r="B156" s="8" t="str">
        <f>IFERROR(__xludf.DUMMYFUNCTION("""COMPUTED_VALUE"""),"FÍSICA III")</f>
        <v>FÍSICA III</v>
      </c>
      <c r="C156" s="13" t="str">
        <f>IFERROR(__xludf.DUMMYFUNCTION("""COMPUTED_VALUE"""),"5:7-15")</f>
        <v>5:7-15</v>
      </c>
    </row>
    <row r="157">
      <c r="A157" s="8">
        <f>IFERROR(__xludf.DUMMYFUNCTION("""COMPUTED_VALUE"""),12356.0)</f>
        <v>12356</v>
      </c>
      <c r="B157" s="8" t="str">
        <f>IFERROR(__xludf.DUMMYFUNCTION("""COMPUTED_VALUE"""),"FÍSICA III")</f>
        <v>FÍSICA III</v>
      </c>
      <c r="C157" s="13" t="str">
        <f>IFERROR(__xludf.DUMMYFUNCTION("""COMPUTED_VALUE"""),"3:1-31")</f>
        <v>3:1-31</v>
      </c>
    </row>
    <row r="158">
      <c r="A158" s="8">
        <f>IFERROR(__xludf.DUMMYFUNCTION("""COMPUTED_VALUE"""),12607.0)</f>
        <v>12607</v>
      </c>
      <c r="B158" s="8" t="str">
        <f>IFERROR(__xludf.DUMMYFUNCTION("""COMPUTED_VALUE"""),"FÍSICA III")</f>
        <v>FÍSICA III</v>
      </c>
      <c r="C158" s="13" t="str">
        <f>IFERROR(__xludf.DUMMYFUNCTION("""COMPUTED_VALUE"""),"1:7-16")</f>
        <v>1:7-16</v>
      </c>
    </row>
    <row r="159">
      <c r="A159" s="8">
        <f>IFERROR(__xludf.DUMMYFUNCTION("""COMPUTED_VALUE"""),12357.0)</f>
        <v>12357</v>
      </c>
      <c r="B159" s="8" t="str">
        <f>IFERROR(__xludf.DUMMYFUNCTION("""COMPUTED_VALUE"""),"FÍSICA III")</f>
        <v>FÍSICA III</v>
      </c>
      <c r="C159" s="13" t="str">
        <f>IFERROR(__xludf.DUMMYFUNCTION("""COMPUTED_VALUE"""),"2:7-16")</f>
        <v>2:7-16</v>
      </c>
    </row>
    <row r="160">
      <c r="A160" s="8">
        <f>IFERROR(__xludf.DUMMYFUNCTION("""COMPUTED_VALUE"""),12358.0)</f>
        <v>12358</v>
      </c>
      <c r="B160" s="8" t="str">
        <f>IFERROR(__xludf.DUMMYFUNCTION("""COMPUTED_VALUE"""),"FÍSICA III")</f>
        <v>FÍSICA III</v>
      </c>
      <c r="C160" s="13" t="str">
        <f>IFERROR(__xludf.DUMMYFUNCTION("""COMPUTED_VALUE"""),"3:7-16")</f>
        <v>3:7-16</v>
      </c>
    </row>
    <row r="161">
      <c r="A161" s="8">
        <f>IFERROR(__xludf.DUMMYFUNCTION("""COMPUTED_VALUE"""),12608.0)</f>
        <v>12608</v>
      </c>
      <c r="B161" s="8" t="str">
        <f>IFERROR(__xludf.DUMMYFUNCTION("""COMPUTED_VALUE"""),"FÍSICA III")</f>
        <v>FÍSICA III</v>
      </c>
      <c r="C161" s="13" t="str">
        <f>IFERROR(__xludf.DUMMYFUNCTION("""COMPUTED_VALUE"""),"4:7-8")</f>
        <v>4:7-8</v>
      </c>
    </row>
    <row r="162">
      <c r="A162" s="8">
        <f>IFERROR(__xludf.DUMMYFUNCTION("""COMPUTED_VALUE"""),12359.0)</f>
        <v>12359</v>
      </c>
      <c r="B162" s="8" t="str">
        <f>IFERROR(__xludf.DUMMYFUNCTION("""COMPUTED_VALUE"""),"FÍSICA III")</f>
        <v>FÍSICA III</v>
      </c>
      <c r="C162" s="13" t="str">
        <f>IFERROR(__xludf.DUMMYFUNCTION("""COMPUTED_VALUE"""),"2:7-16")</f>
        <v>2:7-16</v>
      </c>
    </row>
    <row r="163">
      <c r="A163" s="8">
        <f>IFERROR(__xludf.DUMMYFUNCTION("""COMPUTED_VALUE"""),12360.0)</f>
        <v>12360</v>
      </c>
      <c r="B163" s="8" t="str">
        <f>IFERROR(__xludf.DUMMYFUNCTION("""COMPUTED_VALUE"""),"FÍSICA III")</f>
        <v>FÍSICA III</v>
      </c>
      <c r="C163" s="13" t="str">
        <f>IFERROR(__xludf.DUMMYFUNCTION("""COMPUTED_VALUE"""),"5:7-8")</f>
        <v>5:7-8</v>
      </c>
    </row>
    <row r="164">
      <c r="A164" s="8">
        <f>IFERROR(__xludf.DUMMYFUNCTION("""COMPUTED_VALUE"""),12609.0)</f>
        <v>12609</v>
      </c>
      <c r="B164" s="8" t="str">
        <f>IFERROR(__xludf.DUMMYFUNCTION("""COMPUTED_VALUE"""),"FÍSICA III")</f>
        <v>FÍSICA III</v>
      </c>
      <c r="C164" s="13" t="str">
        <f>IFERROR(__xludf.DUMMYFUNCTION("""COMPUTED_VALUE"""),"2:7-16")</f>
        <v>2:7-16</v>
      </c>
    </row>
    <row r="165">
      <c r="A165" s="8">
        <f>IFERROR(__xludf.DUMMYFUNCTION("""COMPUTED_VALUE"""),12361.0)</f>
        <v>12361</v>
      </c>
      <c r="B165" s="8" t="str">
        <f>IFERROR(__xludf.DUMMYFUNCTION("""COMPUTED_VALUE"""),"FÍSICA III")</f>
        <v>FÍSICA III</v>
      </c>
      <c r="C165" s="13" t="str">
        <f>IFERROR(__xludf.DUMMYFUNCTION("""COMPUTED_VALUE"""),"5:7-16")</f>
        <v>5:7-16</v>
      </c>
    </row>
    <row r="166">
      <c r="A166" s="8">
        <f>IFERROR(__xludf.DUMMYFUNCTION("""COMPUTED_VALUE"""),12362.0)</f>
        <v>12362</v>
      </c>
      <c r="B166" s="8" t="str">
        <f>IFERROR(__xludf.DUMMYFUNCTION("""COMPUTED_VALUE"""),"FÍSICA III")</f>
        <v>FÍSICA III</v>
      </c>
      <c r="C166" s="13" t="str">
        <f>IFERROR(__xludf.DUMMYFUNCTION("""COMPUTED_VALUE"""),"3:2-1")</f>
        <v>3:2-1</v>
      </c>
    </row>
    <row r="167">
      <c r="A167" s="8">
        <f>IFERROR(__xludf.DUMMYFUNCTION("""COMPUTED_VALUE"""),12610.0)</f>
        <v>12610</v>
      </c>
      <c r="B167" s="8" t="str">
        <f>IFERROR(__xludf.DUMMYFUNCTION("""COMPUTED_VALUE"""),"FÍSICA III")</f>
        <v>FÍSICA III</v>
      </c>
      <c r="C167" s="13" t="str">
        <f>IFERROR(__xludf.DUMMYFUNCTION("""COMPUTED_VALUE"""),"1:7-17")</f>
        <v>1:7-17</v>
      </c>
    </row>
    <row r="168">
      <c r="A168" s="8">
        <f>IFERROR(__xludf.DUMMYFUNCTION("""COMPUTED_VALUE"""),12363.0)</f>
        <v>12363</v>
      </c>
      <c r="B168" s="8" t="str">
        <f>IFERROR(__xludf.DUMMYFUNCTION("""COMPUTED_VALUE"""),"FÍSICA III")</f>
        <v>FÍSICA III</v>
      </c>
      <c r="C168" s="13" t="str">
        <f>IFERROR(__xludf.DUMMYFUNCTION("""COMPUTED_VALUE"""),"2:7-17")</f>
        <v>2:7-17</v>
      </c>
    </row>
    <row r="169">
      <c r="A169" s="8">
        <f>IFERROR(__xludf.DUMMYFUNCTION("""COMPUTED_VALUE"""),12364.0)</f>
        <v>12364</v>
      </c>
      <c r="B169" s="8" t="str">
        <f>IFERROR(__xludf.DUMMYFUNCTION("""COMPUTED_VALUE"""),"FÍSICA III")</f>
        <v>FÍSICA III</v>
      </c>
      <c r="C169" s="13" t="str">
        <f>IFERROR(__xludf.DUMMYFUNCTION("""COMPUTED_VALUE"""),"3:7-17")</f>
        <v>3:7-17</v>
      </c>
    </row>
    <row r="170">
      <c r="A170" s="8">
        <f>IFERROR(__xludf.DUMMYFUNCTION("""COMPUTED_VALUE"""),12611.0)</f>
        <v>12611</v>
      </c>
      <c r="B170" s="8" t="str">
        <f>IFERROR(__xludf.DUMMYFUNCTION("""COMPUTED_VALUE"""),"FÍSICA III")</f>
        <v>FÍSICA III</v>
      </c>
      <c r="C170" s="13" t="str">
        <f>IFERROR(__xludf.DUMMYFUNCTION("""COMPUTED_VALUE"""),"1:7-16")</f>
        <v>1:7-16</v>
      </c>
    </row>
    <row r="171">
      <c r="A171" s="8">
        <f>IFERROR(__xludf.DUMMYFUNCTION("""COMPUTED_VALUE"""),12365.0)</f>
        <v>12365</v>
      </c>
      <c r="B171" s="8" t="str">
        <f>IFERROR(__xludf.DUMMYFUNCTION("""COMPUTED_VALUE"""),"FÍSICA III")</f>
        <v>FÍSICA III</v>
      </c>
      <c r="C171" s="13" t="str">
        <f>IFERROR(__xludf.DUMMYFUNCTION("""COMPUTED_VALUE"""),"2:7-16")</f>
        <v>2:7-16</v>
      </c>
    </row>
    <row r="172">
      <c r="A172" s="8">
        <f>IFERROR(__xludf.DUMMYFUNCTION("""COMPUTED_VALUE"""),12366.0)</f>
        <v>12366</v>
      </c>
      <c r="B172" s="8" t="str">
        <f>IFERROR(__xludf.DUMMYFUNCTION("""COMPUTED_VALUE"""),"FÍSICA III")</f>
        <v>FÍSICA III</v>
      </c>
      <c r="C172" s="13" t="str">
        <f>IFERROR(__xludf.DUMMYFUNCTION("""COMPUTED_VALUE"""),"3:7-16")</f>
        <v>3:7-16</v>
      </c>
    </row>
    <row r="173">
      <c r="A173" s="8">
        <f>IFERROR(__xludf.DUMMYFUNCTION("""COMPUTED_VALUE"""),12612.0)</f>
        <v>12612</v>
      </c>
      <c r="B173" s="8" t="str">
        <f>IFERROR(__xludf.DUMMYFUNCTION("""COMPUTED_VALUE"""),"FÍSICA III")</f>
        <v>FÍSICA III</v>
      </c>
      <c r="C173" s="13" t="str">
        <f>IFERROR(__xludf.DUMMYFUNCTION("""COMPUTED_VALUE"""),"4:7-8")</f>
        <v>4:7-8</v>
      </c>
    </row>
    <row r="174">
      <c r="A174" s="8">
        <f>IFERROR(__xludf.DUMMYFUNCTION("""COMPUTED_VALUE"""),12367.0)</f>
        <v>12367</v>
      </c>
      <c r="B174" s="8" t="str">
        <f>IFERROR(__xludf.DUMMYFUNCTION("""COMPUTED_VALUE"""),"FÍSICA III")</f>
        <v>FÍSICA III</v>
      </c>
      <c r="C174" s="13" t="str">
        <f>IFERROR(__xludf.DUMMYFUNCTION("""COMPUTED_VALUE"""),"2:7-16")</f>
        <v>2:7-16</v>
      </c>
    </row>
    <row r="175">
      <c r="A175" s="8">
        <f>IFERROR(__xludf.DUMMYFUNCTION("""COMPUTED_VALUE"""),12368.0)</f>
        <v>12368</v>
      </c>
      <c r="B175" s="8" t="str">
        <f>IFERROR(__xludf.DUMMYFUNCTION("""COMPUTED_VALUE"""),"FÍSICA III")</f>
        <v>FÍSICA III</v>
      </c>
      <c r="C175" s="13" t="str">
        <f>IFERROR(__xludf.DUMMYFUNCTION("""COMPUTED_VALUE"""),"5:7-8")</f>
        <v>5:7-8</v>
      </c>
    </row>
    <row r="176">
      <c r="A176" s="8">
        <f>IFERROR(__xludf.DUMMYFUNCTION("""COMPUTED_VALUE"""),12613.0)</f>
        <v>12613</v>
      </c>
      <c r="B176" s="8" t="str">
        <f>IFERROR(__xludf.DUMMYFUNCTION("""COMPUTED_VALUE"""),"FÍSICA III")</f>
        <v>FÍSICA III</v>
      </c>
      <c r="C176" s="13" t="str">
        <f>IFERROR(__xludf.DUMMYFUNCTION("""COMPUTED_VALUE"""),"2:7-16")</f>
        <v>2:7-16</v>
      </c>
    </row>
    <row r="177">
      <c r="A177" s="8">
        <f>IFERROR(__xludf.DUMMYFUNCTION("""COMPUTED_VALUE"""),12369.0)</f>
        <v>12369</v>
      </c>
      <c r="B177" s="8" t="str">
        <f>IFERROR(__xludf.DUMMYFUNCTION("""COMPUTED_VALUE"""),"FÍSICA III")</f>
        <v>FÍSICA III</v>
      </c>
      <c r="C177" s="13" t="str">
        <f>IFERROR(__xludf.DUMMYFUNCTION("""COMPUTED_VALUE"""),"5:7-16")</f>
        <v>5:7-16</v>
      </c>
    </row>
    <row r="178">
      <c r="A178" s="8">
        <f>IFERROR(__xludf.DUMMYFUNCTION("""COMPUTED_VALUE"""),12370.0)</f>
        <v>12370</v>
      </c>
      <c r="B178" s="8" t="str">
        <f>IFERROR(__xludf.DUMMYFUNCTION("""COMPUTED_VALUE"""),"FÍSICA III")</f>
        <v>FÍSICA III</v>
      </c>
      <c r="C178" s="13" t="str">
        <f>IFERROR(__xludf.DUMMYFUNCTION("""COMPUTED_VALUE"""),"3:6-14")</f>
        <v>3:6-14</v>
      </c>
    </row>
    <row r="179">
      <c r="A179" s="8">
        <f>IFERROR(__xludf.DUMMYFUNCTION("""COMPUTED_VALUE"""),12614.0)</f>
        <v>12614</v>
      </c>
      <c r="B179" s="8" t="str">
        <f>IFERROR(__xludf.DUMMYFUNCTION("""COMPUTED_VALUE"""),"FÍSICA III")</f>
        <v>FÍSICA III</v>
      </c>
      <c r="C179" s="13" t="str">
        <f>IFERROR(__xludf.DUMMYFUNCTION("""COMPUTED_VALUE"""),"1:7-17")</f>
        <v>1:7-17</v>
      </c>
    </row>
    <row r="180">
      <c r="A180" s="8">
        <f>IFERROR(__xludf.DUMMYFUNCTION("""COMPUTED_VALUE"""),12371.0)</f>
        <v>12371</v>
      </c>
      <c r="B180" s="8" t="str">
        <f>IFERROR(__xludf.DUMMYFUNCTION("""COMPUTED_VALUE"""),"FÍSICA III")</f>
        <v>FÍSICA III</v>
      </c>
      <c r="C180" s="13" t="str">
        <f>IFERROR(__xludf.DUMMYFUNCTION("""COMPUTED_VALUE"""),"2:7-17")</f>
        <v>2:7-17</v>
      </c>
    </row>
    <row r="181">
      <c r="A181" s="8">
        <f>IFERROR(__xludf.DUMMYFUNCTION("""COMPUTED_VALUE"""),12372.0)</f>
        <v>12372</v>
      </c>
      <c r="B181" s="8" t="str">
        <f>IFERROR(__xludf.DUMMYFUNCTION("""COMPUTED_VALUE"""),"FÍSICA III")</f>
        <v>FÍSICA III</v>
      </c>
      <c r="C181" s="13" t="str">
        <f>IFERROR(__xludf.DUMMYFUNCTION("""COMPUTED_VALUE"""),"3:7-17")</f>
        <v>3:7-17</v>
      </c>
    </row>
    <row r="182">
      <c r="A182" s="8">
        <f>IFERROR(__xludf.DUMMYFUNCTION("""COMPUTED_VALUE"""),12615.0)</f>
        <v>12615</v>
      </c>
      <c r="B182" s="8" t="str">
        <f>IFERROR(__xludf.DUMMYFUNCTION("""COMPUTED_VALUE"""),"FÍSICA III")</f>
        <v>FÍSICA III</v>
      </c>
      <c r="C182" s="13" t="str">
        <f>IFERROR(__xludf.DUMMYFUNCTION("""COMPUTED_VALUE"""),"4:7-8")</f>
        <v>4:7-8</v>
      </c>
    </row>
    <row r="183">
      <c r="A183" s="8">
        <f>IFERROR(__xludf.DUMMYFUNCTION("""COMPUTED_VALUE"""),12373.0)</f>
        <v>12373</v>
      </c>
      <c r="B183" s="8" t="str">
        <f>IFERROR(__xludf.DUMMYFUNCTION("""COMPUTED_VALUE"""),"FÍSICA III")</f>
        <v>FÍSICA III</v>
      </c>
      <c r="C183" s="13" t="str">
        <f>IFERROR(__xludf.DUMMYFUNCTION("""COMPUTED_VALUE"""),"2:7-17")</f>
        <v>2:7-17</v>
      </c>
    </row>
    <row r="184">
      <c r="A184" s="8">
        <f>IFERROR(__xludf.DUMMYFUNCTION("""COMPUTED_VALUE"""),12374.0)</f>
        <v>12374</v>
      </c>
      <c r="B184" s="8" t="str">
        <f>IFERROR(__xludf.DUMMYFUNCTION("""COMPUTED_VALUE"""),"FÍSICA III")</f>
        <v>FÍSICA III</v>
      </c>
      <c r="C184" s="13" t="str">
        <f>IFERROR(__xludf.DUMMYFUNCTION("""COMPUTED_VALUE"""),"5:7-8")</f>
        <v>5:7-8</v>
      </c>
    </row>
    <row r="185">
      <c r="A185" s="8">
        <f>IFERROR(__xludf.DUMMYFUNCTION("""COMPUTED_VALUE"""),12616.0)</f>
        <v>12616</v>
      </c>
      <c r="B185" s="8" t="str">
        <f>IFERROR(__xludf.DUMMYFUNCTION("""COMPUTED_VALUE"""),"FÍSICA III")</f>
        <v>FÍSICA III</v>
      </c>
      <c r="C185" s="13" t="str">
        <f>IFERROR(__xludf.DUMMYFUNCTION("""COMPUTED_VALUE"""),"2:7-17")</f>
        <v>2:7-17</v>
      </c>
    </row>
    <row r="186">
      <c r="A186" s="8">
        <f>IFERROR(__xludf.DUMMYFUNCTION("""COMPUTED_VALUE"""),12375.0)</f>
        <v>12375</v>
      </c>
      <c r="B186" s="8" t="str">
        <f>IFERROR(__xludf.DUMMYFUNCTION("""COMPUTED_VALUE"""),"FÍSICA III")</f>
        <v>FÍSICA III</v>
      </c>
      <c r="C186" s="13" t="str">
        <f>IFERROR(__xludf.DUMMYFUNCTION("""COMPUTED_VALUE"""),"5:7-17")</f>
        <v>5:7-17</v>
      </c>
    </row>
    <row r="187">
      <c r="A187" s="8">
        <f>IFERROR(__xludf.DUMMYFUNCTION("""COMPUTED_VALUE"""),12376.0)</f>
        <v>12376</v>
      </c>
      <c r="B187" s="8" t="str">
        <f>IFERROR(__xludf.DUMMYFUNCTION("""COMPUTED_VALUE"""),"FÍSICA III")</f>
        <v>FÍSICA III</v>
      </c>
      <c r="C187" s="13" t="str">
        <f>IFERROR(__xludf.DUMMYFUNCTION("""COMPUTED_VALUE"""),"3:6-15")</f>
        <v>3:6-15</v>
      </c>
    </row>
    <row r="188">
      <c r="A188" s="8">
        <f>IFERROR(__xludf.DUMMYFUNCTION("""COMPUTED_VALUE"""),12617.0)</f>
        <v>12617</v>
      </c>
      <c r="B188" s="8" t="str">
        <f>IFERROR(__xludf.DUMMYFUNCTION("""COMPUTED_VALUE"""),"FÍSICA III")</f>
        <v>FÍSICA III</v>
      </c>
      <c r="C188" s="13" t="str">
        <f>IFERROR(__xludf.DUMMYFUNCTION("""COMPUTED_VALUE"""),"1:7-18")</f>
        <v>1:7-18</v>
      </c>
    </row>
    <row r="189">
      <c r="A189" s="8">
        <f>IFERROR(__xludf.DUMMYFUNCTION("""COMPUTED_VALUE"""),12377.0)</f>
        <v>12377</v>
      </c>
      <c r="B189" s="8" t="str">
        <f>IFERROR(__xludf.DUMMYFUNCTION("""COMPUTED_VALUE"""),"FÍSICA III")</f>
        <v>FÍSICA III</v>
      </c>
      <c r="C189" s="13" t="str">
        <f>IFERROR(__xludf.DUMMYFUNCTION("""COMPUTED_VALUE"""),"2:7-18")</f>
        <v>2:7-18</v>
      </c>
    </row>
    <row r="190">
      <c r="A190" s="8">
        <f>IFERROR(__xludf.DUMMYFUNCTION("""COMPUTED_VALUE"""),12378.0)</f>
        <v>12378</v>
      </c>
      <c r="B190" s="8" t="str">
        <f>IFERROR(__xludf.DUMMYFUNCTION("""COMPUTED_VALUE"""),"FÍSICA III")</f>
        <v>FÍSICA III</v>
      </c>
      <c r="C190" s="13" t="str">
        <f>IFERROR(__xludf.DUMMYFUNCTION("""COMPUTED_VALUE"""),"3:7-18")</f>
        <v>3:7-18</v>
      </c>
    </row>
    <row r="191">
      <c r="A191" s="8">
        <f>IFERROR(__xludf.DUMMYFUNCTION("""COMPUTED_VALUE"""),12618.0)</f>
        <v>12618</v>
      </c>
      <c r="B191" s="8" t="str">
        <f>IFERROR(__xludf.DUMMYFUNCTION("""COMPUTED_VALUE"""),"FÍSICA III")</f>
        <v>FÍSICA III</v>
      </c>
      <c r="C191" s="13" t="str">
        <f>IFERROR(__xludf.DUMMYFUNCTION("""COMPUTED_VALUE"""),"1:7-17")</f>
        <v>1:7-17</v>
      </c>
    </row>
    <row r="192">
      <c r="A192" s="8">
        <f>IFERROR(__xludf.DUMMYFUNCTION("""COMPUTED_VALUE"""),12379.0)</f>
        <v>12379</v>
      </c>
      <c r="B192" s="8" t="str">
        <f>IFERROR(__xludf.DUMMYFUNCTION("""COMPUTED_VALUE"""),"FÍSICA III")</f>
        <v>FÍSICA III</v>
      </c>
      <c r="C192" s="13" t="str">
        <f>IFERROR(__xludf.DUMMYFUNCTION("""COMPUTED_VALUE"""),"2:7-17")</f>
        <v>2:7-17</v>
      </c>
    </row>
    <row r="193">
      <c r="A193" s="8">
        <f>IFERROR(__xludf.DUMMYFUNCTION("""COMPUTED_VALUE"""),12380.0)</f>
        <v>12380</v>
      </c>
      <c r="B193" s="8" t="str">
        <f>IFERROR(__xludf.DUMMYFUNCTION("""COMPUTED_VALUE"""),"FÍSICA III")</f>
        <v>FÍSICA III</v>
      </c>
      <c r="C193" s="13" t="str">
        <f>IFERROR(__xludf.DUMMYFUNCTION("""COMPUTED_VALUE"""),"3:7-17")</f>
        <v>3:7-17</v>
      </c>
    </row>
    <row r="194">
      <c r="A194" s="8">
        <f>IFERROR(__xludf.DUMMYFUNCTION("""COMPUTED_VALUE"""),12619.0)</f>
        <v>12619</v>
      </c>
      <c r="B194" s="8" t="str">
        <f>IFERROR(__xludf.DUMMYFUNCTION("""COMPUTED_VALUE"""),"FÍSICA III")</f>
        <v>FÍSICA III</v>
      </c>
      <c r="C194" s="13" t="str">
        <f>IFERROR(__xludf.DUMMYFUNCTION("""COMPUTED_VALUE"""),"4:7-8")</f>
        <v>4:7-8</v>
      </c>
    </row>
    <row r="195">
      <c r="A195" s="8">
        <f>IFERROR(__xludf.DUMMYFUNCTION("""COMPUTED_VALUE"""),12381.0)</f>
        <v>12381</v>
      </c>
      <c r="B195" s="8" t="str">
        <f>IFERROR(__xludf.DUMMYFUNCTION("""COMPUTED_VALUE"""),"FÍSICA III")</f>
        <v>FÍSICA III</v>
      </c>
      <c r="C195" s="13" t="str">
        <f>IFERROR(__xludf.DUMMYFUNCTION("""COMPUTED_VALUE"""),"2:7-17")</f>
        <v>2:7-17</v>
      </c>
    </row>
    <row r="196">
      <c r="A196" s="8">
        <f>IFERROR(__xludf.DUMMYFUNCTION("""COMPUTED_VALUE"""),11640.0)</f>
        <v>11640</v>
      </c>
      <c r="B196" s="8" t="str">
        <f>IFERROR(__xludf.DUMMYFUNCTION("""COMPUTED_VALUE"""),"FÍSICA I")</f>
        <v>FÍSICA I</v>
      </c>
      <c r="C196" s="13" t="str">
        <f>IFERROR(__xludf.DUMMYFUNCTION("""COMPUTED_VALUE"""),"5:7-8")</f>
        <v>5:7-8</v>
      </c>
    </row>
    <row r="197">
      <c r="A197" s="8">
        <f>IFERROR(__xludf.DUMMYFUNCTION("""COMPUTED_VALUE"""),11641.0)</f>
        <v>11641</v>
      </c>
      <c r="B197" s="8" t="str">
        <f>IFERROR(__xludf.DUMMYFUNCTION("""COMPUTED_VALUE"""),"FÍSICA I")</f>
        <v>FÍSICA I</v>
      </c>
      <c r="C197" s="13" t="str">
        <f>IFERROR(__xludf.DUMMYFUNCTION("""COMPUTED_VALUE"""),"2:7-17")</f>
        <v>2:7-17</v>
      </c>
    </row>
    <row r="198">
      <c r="A198" s="8" t="str">
        <f>IFERROR(__xludf.DUMMYFUNCTION("""COMPUTED_VALUE"""),"")</f>
        <v/>
      </c>
      <c r="B198" s="8" t="str">
        <f>IFERROR(__xludf.DUMMYFUNCTION("""COMPUTED_VALUE"""),"FÍSICA I")</f>
        <v>FÍSICA I</v>
      </c>
      <c r="C198" s="13" t="str">
        <f>IFERROR(__xludf.DUMMYFUNCTION("""COMPUTED_VALUE"""),"5:7-17")</f>
        <v>5:7-17</v>
      </c>
    </row>
    <row r="199">
      <c r="A199" s="8">
        <f>IFERROR(__xludf.DUMMYFUNCTION("""COMPUTED_VALUE"""),11642.0)</f>
        <v>11642</v>
      </c>
      <c r="B199" s="8" t="str">
        <f>IFERROR(__xludf.DUMMYFUNCTION("""COMPUTED_VALUE"""),"FÍSICA I")</f>
        <v>FÍSICA I</v>
      </c>
      <c r="C199" s="13" t="str">
        <f>IFERROR(__xludf.DUMMYFUNCTION("""COMPUTED_VALUE"""),"3:10-26")</f>
        <v>3:10-26</v>
      </c>
    </row>
    <row r="200">
      <c r="A200" s="8">
        <f>IFERROR(__xludf.DUMMYFUNCTION("""COMPUTED_VALUE"""),11643.0)</f>
        <v>11643</v>
      </c>
      <c r="B200" s="8" t="str">
        <f>IFERROR(__xludf.DUMMYFUNCTION("""COMPUTED_VALUE"""),"FÍSICA I")</f>
        <v>FÍSICA I</v>
      </c>
      <c r="C200" s="13" t="str">
        <f>IFERROR(__xludf.DUMMYFUNCTION("""COMPUTED_VALUE"""),"1:7-18")</f>
        <v>1:7-18</v>
      </c>
    </row>
    <row r="201">
      <c r="A201" s="8">
        <f>IFERROR(__xludf.DUMMYFUNCTION("""COMPUTED_VALUE"""),11644.0)</f>
        <v>11644</v>
      </c>
      <c r="B201" s="8" t="str">
        <f>IFERROR(__xludf.DUMMYFUNCTION("""COMPUTED_VALUE"""),"FÍSICA I")</f>
        <v>FÍSICA I</v>
      </c>
      <c r="C201" s="13" t="str">
        <f>IFERROR(__xludf.DUMMYFUNCTION("""COMPUTED_VALUE"""),"2:7-18")</f>
        <v>2:7-18</v>
      </c>
    </row>
    <row r="202">
      <c r="A202" s="8" t="str">
        <f>IFERROR(__xludf.DUMMYFUNCTION("""COMPUTED_VALUE"""),"")</f>
        <v/>
      </c>
      <c r="B202" s="8" t="str">
        <f>IFERROR(__xludf.DUMMYFUNCTION("""COMPUTED_VALUE"""),"FÍSICA I")</f>
        <v>FÍSICA I</v>
      </c>
      <c r="C202" s="13" t="str">
        <f>IFERROR(__xludf.DUMMYFUNCTION("""COMPUTED_VALUE"""),"3:7-18")</f>
        <v>3:7-18</v>
      </c>
    </row>
    <row r="203">
      <c r="A203" s="8">
        <f>IFERROR(__xludf.DUMMYFUNCTION("""COMPUTED_VALUE"""),11645.0)</f>
        <v>11645</v>
      </c>
      <c r="B203" s="8" t="str">
        <f>IFERROR(__xludf.DUMMYFUNCTION("""COMPUTED_VALUE"""),"FÍSICA II")</f>
        <v>FÍSICA II</v>
      </c>
      <c r="C203" s="13" t="str">
        <f>IFERROR(__xludf.DUMMYFUNCTION("""COMPUTED_VALUE"""),"4:7-8")</f>
        <v>4:7-8</v>
      </c>
    </row>
    <row r="204">
      <c r="A204" s="8">
        <f>IFERROR(__xludf.DUMMYFUNCTION("""COMPUTED_VALUE"""),11646.0)</f>
        <v>11646</v>
      </c>
      <c r="B204" s="8" t="str">
        <f>IFERROR(__xludf.DUMMYFUNCTION("""COMPUTED_VALUE"""),"FÍSICA II")</f>
        <v>FÍSICA II</v>
      </c>
      <c r="C204" s="13" t="str">
        <f>IFERROR(__xludf.DUMMYFUNCTION("""COMPUTED_VALUE"""),"2:7-18")</f>
        <v>2:7-18</v>
      </c>
    </row>
    <row r="205">
      <c r="A205" s="8">
        <f>IFERROR(__xludf.DUMMYFUNCTION("""COMPUTED_VALUE"""),11647.0)</f>
        <v>11647</v>
      </c>
      <c r="B205" s="8" t="str">
        <f>IFERROR(__xludf.DUMMYFUNCTION("""COMPUTED_VALUE"""),"FÍSICA II")</f>
        <v>FÍSICA II</v>
      </c>
      <c r="C205" s="13" t="str">
        <f>IFERROR(__xludf.DUMMYFUNCTION("""COMPUTED_VALUE"""),"5:7-8")</f>
        <v>5:7-8</v>
      </c>
    </row>
    <row r="206">
      <c r="A206" s="8" t="str">
        <f>IFERROR(__xludf.DUMMYFUNCTION("""COMPUTED_VALUE"""),"")</f>
        <v/>
      </c>
      <c r="B206" s="8" t="str">
        <f>IFERROR(__xludf.DUMMYFUNCTION("""COMPUTED_VALUE"""),"FÍSICA II")</f>
        <v>FÍSICA II</v>
      </c>
      <c r="C206" s="13" t="str">
        <f>IFERROR(__xludf.DUMMYFUNCTION("""COMPUTED_VALUE"""),"2:7-18")</f>
        <v>2:7-18</v>
      </c>
    </row>
    <row r="207">
      <c r="A207" s="8">
        <f>IFERROR(__xludf.DUMMYFUNCTION("""COMPUTED_VALUE"""),11648.0)</f>
        <v>11648</v>
      </c>
      <c r="B207" s="8" t="str">
        <f>IFERROR(__xludf.DUMMYFUNCTION("""COMPUTED_VALUE"""),"FÍSICA II")</f>
        <v>FÍSICA II</v>
      </c>
      <c r="C207" s="13" t="str">
        <f>IFERROR(__xludf.DUMMYFUNCTION("""COMPUTED_VALUE"""),"5:7-18")</f>
        <v>5:7-18</v>
      </c>
    </row>
    <row r="208">
      <c r="A208" s="8">
        <f>IFERROR(__xludf.DUMMYFUNCTION("""COMPUTED_VALUE"""),11649.0)</f>
        <v>11649</v>
      </c>
      <c r="B208" s="8" t="str">
        <f>IFERROR(__xludf.DUMMYFUNCTION("""COMPUTED_VALUE"""),"FÍSICA II")</f>
        <v>FÍSICA II</v>
      </c>
      <c r="C208" s="13" t="str">
        <f>IFERROR(__xludf.DUMMYFUNCTION("""COMPUTED_VALUE"""),"3:10-27")</f>
        <v>3:10-27</v>
      </c>
    </row>
    <row r="209">
      <c r="A209" s="8">
        <f>IFERROR(__xludf.DUMMYFUNCTION("""COMPUTED_VALUE"""),11650.0)</f>
        <v>11650</v>
      </c>
      <c r="B209" s="8" t="str">
        <f>IFERROR(__xludf.DUMMYFUNCTION("""COMPUTED_VALUE"""),"FÍSICA II")</f>
        <v>FÍSICA II</v>
      </c>
      <c r="C209" s="13" t="str">
        <f>IFERROR(__xludf.DUMMYFUNCTION("""COMPUTED_VALUE"""),"1:7-19")</f>
        <v>1:7-19</v>
      </c>
    </row>
    <row r="210">
      <c r="A210" s="8" t="str">
        <f>IFERROR(__xludf.DUMMYFUNCTION("""COMPUTED_VALUE"""),"")</f>
        <v/>
      </c>
      <c r="B210" s="8" t="str">
        <f>IFERROR(__xludf.DUMMYFUNCTION("""COMPUTED_VALUE"""),"FÍSICA II")</f>
        <v>FÍSICA II</v>
      </c>
      <c r="C210" s="13" t="str">
        <f>IFERROR(__xludf.DUMMYFUNCTION("""COMPUTED_VALUE"""),"2:7-19")</f>
        <v>2:7-19</v>
      </c>
    </row>
    <row r="211">
      <c r="A211" s="8">
        <f>IFERROR(__xludf.DUMMYFUNCTION("""COMPUTED_VALUE"""),11651.0)</f>
        <v>11651</v>
      </c>
      <c r="B211" s="8" t="str">
        <f>IFERROR(__xludf.DUMMYFUNCTION("""COMPUTED_VALUE"""),"FÍSICA III")</f>
        <v>FÍSICA III</v>
      </c>
      <c r="C211" s="13" t="str">
        <f>IFERROR(__xludf.DUMMYFUNCTION("""COMPUTED_VALUE"""),"3:7-19")</f>
        <v>3:7-19</v>
      </c>
    </row>
    <row r="212">
      <c r="A212" s="8">
        <f>IFERROR(__xludf.DUMMYFUNCTION("""COMPUTED_VALUE"""),11652.0)</f>
        <v>11652</v>
      </c>
      <c r="B212" s="8" t="str">
        <f>IFERROR(__xludf.DUMMYFUNCTION("""COMPUTED_VALUE"""),"FÍSICA III")</f>
        <v>FÍSICA III</v>
      </c>
      <c r="C212" s="13" t="str">
        <f>IFERROR(__xludf.DUMMYFUNCTION("""COMPUTED_VALUE"""),"1:7-18")</f>
        <v>1:7-18</v>
      </c>
    </row>
    <row r="213">
      <c r="A213" s="8">
        <f>IFERROR(__xludf.DUMMYFUNCTION("""COMPUTED_VALUE"""),11653.0)</f>
        <v>11653</v>
      </c>
      <c r="B213" s="8" t="str">
        <f>IFERROR(__xludf.DUMMYFUNCTION("""COMPUTED_VALUE"""),"FÍSICA III")</f>
        <v>FÍSICA III</v>
      </c>
      <c r="C213" s="13" t="str">
        <f>IFERROR(__xludf.DUMMYFUNCTION("""COMPUTED_VALUE"""),"2:7-18")</f>
        <v>2:7-18</v>
      </c>
    </row>
    <row r="214">
      <c r="A214" s="8" t="str">
        <f>IFERROR(__xludf.DUMMYFUNCTION("""COMPUTED_VALUE"""),"")</f>
        <v/>
      </c>
      <c r="B214" s="8" t="str">
        <f>IFERROR(__xludf.DUMMYFUNCTION("""COMPUTED_VALUE"""),"FÍSICA III")</f>
        <v>FÍSICA III</v>
      </c>
      <c r="C214" s="13" t="str">
        <f>IFERROR(__xludf.DUMMYFUNCTION("""COMPUTED_VALUE"""),"3:7-18")</f>
        <v>3:7-18</v>
      </c>
    </row>
    <row r="215">
      <c r="A215" s="8">
        <f>IFERROR(__xludf.DUMMYFUNCTION("""COMPUTED_VALUE"""),11654.0)</f>
        <v>11654</v>
      </c>
      <c r="B215" s="8" t="str">
        <f>IFERROR(__xludf.DUMMYFUNCTION("""COMPUTED_VALUE"""),"FÍSICA III")</f>
        <v>FÍSICA III</v>
      </c>
      <c r="C215" s="13" t="str">
        <f>IFERROR(__xludf.DUMMYFUNCTION("""COMPUTED_VALUE"""),"4:7-8")</f>
        <v>4:7-8</v>
      </c>
    </row>
    <row r="216">
      <c r="A216" s="8">
        <f>IFERROR(__xludf.DUMMYFUNCTION("""COMPUTED_VALUE"""),11655.0)</f>
        <v>11655</v>
      </c>
      <c r="B216" s="8" t="str">
        <f>IFERROR(__xludf.DUMMYFUNCTION("""COMPUTED_VALUE"""),"FÍSICA III")</f>
        <v>FÍSICA III</v>
      </c>
      <c r="C216" s="13" t="str">
        <f>IFERROR(__xludf.DUMMYFUNCTION("""COMPUTED_VALUE"""),"2:7-18")</f>
        <v>2:7-18</v>
      </c>
    </row>
    <row r="217">
      <c r="A217" s="8">
        <f>IFERROR(__xludf.DUMMYFUNCTION("""COMPUTED_VALUE"""),11656.0)</f>
        <v>11656</v>
      </c>
      <c r="B217" s="8" t="str">
        <f>IFERROR(__xludf.DUMMYFUNCTION("""COMPUTED_VALUE"""),"FÍSICA III")</f>
        <v>FÍSICA III</v>
      </c>
      <c r="C217" s="13" t="str">
        <f>IFERROR(__xludf.DUMMYFUNCTION("""COMPUTED_VALUE"""),"5:7-8")</f>
        <v>5:7-8</v>
      </c>
    </row>
    <row r="218">
      <c r="A218" s="8" t="str">
        <f>IFERROR(__xludf.DUMMYFUNCTION("""COMPUTED_VALUE"""),"")</f>
        <v/>
      </c>
      <c r="B218" s="8" t="str">
        <f>IFERROR(__xludf.DUMMYFUNCTION("""COMPUTED_VALUE"""),"FÍSICA III")</f>
        <v>FÍSICA III</v>
      </c>
      <c r="C218" s="13" t="str">
        <f>IFERROR(__xludf.DUMMYFUNCTION("""COMPUTED_VALUE"""),"2:7-18")</f>
        <v>2:7-18</v>
      </c>
    </row>
    <row r="219">
      <c r="A219" s="8">
        <f>IFERROR(__xludf.DUMMYFUNCTION("""COMPUTED_VALUE"""),11657.0)</f>
        <v>11657</v>
      </c>
      <c r="B219" s="8" t="str">
        <f>IFERROR(__xludf.DUMMYFUNCTION("""COMPUTED_VALUE"""),"FÍSICA I")</f>
        <v>FÍSICA I</v>
      </c>
      <c r="C219" s="13" t="str">
        <f>IFERROR(__xludf.DUMMYFUNCTION("""COMPUTED_VALUE"""),"5:7-18")</f>
        <v>5:7-18</v>
      </c>
    </row>
    <row r="220">
      <c r="A220" s="8">
        <f>IFERROR(__xludf.DUMMYFUNCTION("""COMPUTED_VALUE"""),11739.0)</f>
        <v>11739</v>
      </c>
      <c r="B220" s="8" t="str">
        <f>IFERROR(__xludf.DUMMYFUNCTION("""COMPUTED_VALUE"""),"FÍSICA I")</f>
        <v>FÍSICA I</v>
      </c>
      <c r="C220" s="13" t="str">
        <f>IFERROR(__xludf.DUMMYFUNCTION("""COMPUTED_VALUE"""),"3:3-9")</f>
        <v>3:3-9</v>
      </c>
    </row>
    <row r="221">
      <c r="A221" s="8">
        <f>IFERROR(__xludf.DUMMYFUNCTION("""COMPUTED_VALUE"""),11658.0)</f>
        <v>11658</v>
      </c>
      <c r="B221" s="8" t="str">
        <f>IFERROR(__xludf.DUMMYFUNCTION("""COMPUTED_VALUE"""),"FÍSICA I")</f>
        <v>FÍSICA I</v>
      </c>
      <c r="C221" s="13" t="str">
        <f>IFERROR(__xludf.DUMMYFUNCTION("""COMPUTED_VALUE"""),"1:7-19")</f>
        <v>1:7-19</v>
      </c>
    </row>
    <row r="222">
      <c r="A222" s="8">
        <f>IFERROR(__xludf.DUMMYFUNCTION("""COMPUTED_VALUE"""),11659.0)</f>
        <v>11659</v>
      </c>
      <c r="B222" s="8" t="str">
        <f>IFERROR(__xludf.DUMMYFUNCTION("""COMPUTED_VALUE"""),"FÍSICA I")</f>
        <v>FÍSICA I</v>
      </c>
      <c r="C222" s="13" t="str">
        <f>IFERROR(__xludf.DUMMYFUNCTION("""COMPUTED_VALUE"""),"2:7-19")</f>
        <v>2:7-19</v>
      </c>
    </row>
    <row r="223">
      <c r="A223" s="8">
        <f>IFERROR(__xludf.DUMMYFUNCTION("""COMPUTED_VALUE"""),11740.0)</f>
        <v>11740</v>
      </c>
      <c r="B223" s="8" t="str">
        <f>IFERROR(__xludf.DUMMYFUNCTION("""COMPUTED_VALUE"""),"FÍSICA I")</f>
        <v>FÍSICA I</v>
      </c>
      <c r="C223" s="13" t="str">
        <f>IFERROR(__xludf.DUMMYFUNCTION("""COMPUTED_VALUE"""),"3:7-19")</f>
        <v>3:7-19</v>
      </c>
    </row>
    <row r="224">
      <c r="A224" s="8">
        <f>IFERROR(__xludf.DUMMYFUNCTION("""COMPUTED_VALUE"""),11660.0)</f>
        <v>11660</v>
      </c>
      <c r="B224" s="8" t="str">
        <f>IFERROR(__xludf.DUMMYFUNCTION("""COMPUTED_VALUE"""),"FÍSICA I")</f>
        <v>FÍSICA I</v>
      </c>
      <c r="C224" s="13" t="str">
        <f>IFERROR(__xludf.DUMMYFUNCTION("""COMPUTED_VALUE"""),"4:7-8")</f>
        <v>4:7-8</v>
      </c>
    </row>
    <row r="225">
      <c r="A225" s="8">
        <f>IFERROR(__xludf.DUMMYFUNCTION("""COMPUTED_VALUE"""),11661.0)</f>
        <v>11661</v>
      </c>
      <c r="B225" s="8" t="str">
        <f>IFERROR(__xludf.DUMMYFUNCTION("""COMPUTED_VALUE"""),"FÍSICA II")</f>
        <v>FÍSICA II</v>
      </c>
      <c r="C225" s="13" t="str">
        <f>IFERROR(__xludf.DUMMYFUNCTION("""COMPUTED_VALUE"""),"2:7-19")</f>
        <v>2:7-19</v>
      </c>
    </row>
    <row r="226">
      <c r="A226" s="8">
        <f>IFERROR(__xludf.DUMMYFUNCTION("""COMPUTED_VALUE"""),11741.0)</f>
        <v>11741</v>
      </c>
      <c r="B226" s="8" t="str">
        <f>IFERROR(__xludf.DUMMYFUNCTION("""COMPUTED_VALUE"""),"FÍSICA II")</f>
        <v>FÍSICA II</v>
      </c>
      <c r="C226" s="13" t="str">
        <f>IFERROR(__xludf.DUMMYFUNCTION("""COMPUTED_VALUE"""),"5:7-8")</f>
        <v>5:7-8</v>
      </c>
    </row>
    <row r="227">
      <c r="A227" s="8">
        <f>IFERROR(__xludf.DUMMYFUNCTION("""COMPUTED_VALUE"""),11662.0)</f>
        <v>11662</v>
      </c>
      <c r="B227" s="8" t="str">
        <f>IFERROR(__xludf.DUMMYFUNCTION("""COMPUTED_VALUE"""),"FÍSICA II")</f>
        <v>FÍSICA II</v>
      </c>
      <c r="C227" s="13" t="str">
        <f>IFERROR(__xludf.DUMMYFUNCTION("""COMPUTED_VALUE"""),"2:7-19")</f>
        <v>2:7-19</v>
      </c>
    </row>
    <row r="228">
      <c r="A228" s="8">
        <f>IFERROR(__xludf.DUMMYFUNCTION("""COMPUTED_VALUE"""),11742.0)</f>
        <v>11742</v>
      </c>
      <c r="B228" s="8" t="str">
        <f>IFERROR(__xludf.DUMMYFUNCTION("""COMPUTED_VALUE"""),"FÍSICA II")</f>
        <v>FÍSICA II</v>
      </c>
      <c r="C228" s="13" t="str">
        <f>IFERROR(__xludf.DUMMYFUNCTION("""COMPUTED_VALUE"""),"5:7-19")</f>
        <v>5:7-19</v>
      </c>
    </row>
    <row r="229">
      <c r="A229" s="8">
        <f>IFERROR(__xludf.DUMMYFUNCTION("""COMPUTED_VALUE"""),11663.0)</f>
        <v>11663</v>
      </c>
      <c r="B229" s="8" t="str">
        <f>IFERROR(__xludf.DUMMYFUNCTION("""COMPUTED_VALUE"""),"FÍSICA II")</f>
        <v>FÍSICA II</v>
      </c>
      <c r="C229" s="13" t="str">
        <f>IFERROR(__xludf.DUMMYFUNCTION("""COMPUTED_VALUE"""),"3:3-10")</f>
        <v>3:3-10</v>
      </c>
    </row>
    <row r="230">
      <c r="A230" s="8">
        <f>IFERROR(__xludf.DUMMYFUNCTION("""COMPUTED_VALUE"""),11664.0)</f>
        <v>11664</v>
      </c>
      <c r="B230" s="8" t="str">
        <f>IFERROR(__xludf.DUMMYFUNCTION("""COMPUTED_VALUE"""),"FÍSICA II")</f>
        <v>FÍSICA II</v>
      </c>
      <c r="C230" s="13" t="str">
        <f>IFERROR(__xludf.DUMMYFUNCTION("""COMPUTED_VALUE"""),"1:7-20")</f>
        <v>1:7-20</v>
      </c>
    </row>
    <row r="231">
      <c r="A231" s="8">
        <f>IFERROR(__xludf.DUMMYFUNCTION("""COMPUTED_VALUE"""),11743.0)</f>
        <v>11743</v>
      </c>
      <c r="B231" s="8" t="str">
        <f>IFERROR(__xludf.DUMMYFUNCTION("""COMPUTED_VALUE"""),"FÍSICA II")</f>
        <v>FÍSICA II</v>
      </c>
      <c r="C231" s="13" t="str">
        <f>IFERROR(__xludf.DUMMYFUNCTION("""COMPUTED_VALUE"""),"2:7-20")</f>
        <v>2:7-20</v>
      </c>
    </row>
    <row r="232">
      <c r="A232" s="8">
        <f>IFERROR(__xludf.DUMMYFUNCTION("""COMPUTED_VALUE"""),11665.0)</f>
        <v>11665</v>
      </c>
      <c r="B232" s="8" t="str">
        <f>IFERROR(__xludf.DUMMYFUNCTION("""COMPUTED_VALUE"""),"FÍSICA II")</f>
        <v>FÍSICA II</v>
      </c>
      <c r="C232" s="13" t="str">
        <f>IFERROR(__xludf.DUMMYFUNCTION("""COMPUTED_VALUE"""),"3:7-20")</f>
        <v>3:7-20</v>
      </c>
    </row>
    <row r="233">
      <c r="A233" s="8">
        <f>IFERROR(__xludf.DUMMYFUNCTION("""COMPUTED_VALUE"""),11666.0)</f>
        <v>11666</v>
      </c>
      <c r="B233" s="8" t="str">
        <f>IFERROR(__xludf.DUMMYFUNCTION("""COMPUTED_VALUE"""),"FÍSICA II")</f>
        <v>FÍSICA II</v>
      </c>
      <c r="C233" s="13" t="str">
        <f>IFERROR(__xludf.DUMMYFUNCTION("""COMPUTED_VALUE"""),"1:7-19")</f>
        <v>1:7-19</v>
      </c>
    </row>
    <row r="234">
      <c r="A234" s="8">
        <f>IFERROR(__xludf.DUMMYFUNCTION("""COMPUTED_VALUE"""),11744.0)</f>
        <v>11744</v>
      </c>
      <c r="B234" s="8" t="str">
        <f>IFERROR(__xludf.DUMMYFUNCTION("""COMPUTED_VALUE"""),"FÍSICA II")</f>
        <v>FÍSICA II</v>
      </c>
      <c r="C234" s="13" t="str">
        <f>IFERROR(__xludf.DUMMYFUNCTION("""COMPUTED_VALUE"""),"2:7-19")</f>
        <v>2:7-19</v>
      </c>
    </row>
    <row r="235">
      <c r="A235" s="8">
        <f>IFERROR(__xludf.DUMMYFUNCTION("""COMPUTED_VALUE"""),11667.0)</f>
        <v>11667</v>
      </c>
      <c r="B235" s="8" t="str">
        <f>IFERROR(__xludf.DUMMYFUNCTION("""COMPUTED_VALUE"""),"FÍSICA III")</f>
        <v>FÍSICA III</v>
      </c>
      <c r="C235" s="13" t="str">
        <f>IFERROR(__xludf.DUMMYFUNCTION("""COMPUTED_VALUE"""),"3:7-19")</f>
        <v>3:7-19</v>
      </c>
    </row>
    <row r="236">
      <c r="A236" s="8">
        <f>IFERROR(__xludf.DUMMYFUNCTION("""COMPUTED_VALUE"""),11745.0)</f>
        <v>11745</v>
      </c>
      <c r="B236" s="8" t="str">
        <f>IFERROR(__xludf.DUMMYFUNCTION("""COMPUTED_VALUE"""),"FÍSICA III")</f>
        <v>FÍSICA III</v>
      </c>
      <c r="C236" s="13" t="str">
        <f>IFERROR(__xludf.DUMMYFUNCTION("""COMPUTED_VALUE"""),"4:7-8")</f>
        <v>4:7-8</v>
      </c>
    </row>
    <row r="237">
      <c r="A237" s="8">
        <f>IFERROR(__xludf.DUMMYFUNCTION("""COMPUTED_VALUE"""),11668.0)</f>
        <v>11668</v>
      </c>
      <c r="B237" s="8" t="str">
        <f>IFERROR(__xludf.DUMMYFUNCTION("""COMPUTED_VALUE"""),"FÍSICA III")</f>
        <v>FÍSICA III</v>
      </c>
      <c r="C237" s="13" t="str">
        <f>IFERROR(__xludf.DUMMYFUNCTION("""COMPUTED_VALUE"""),"2:7-19")</f>
        <v>2:7-19</v>
      </c>
    </row>
    <row r="238">
      <c r="A238" s="8">
        <f>IFERROR(__xludf.DUMMYFUNCTION("""COMPUTED_VALUE"""),11669.0)</f>
        <v>11669</v>
      </c>
      <c r="B238" s="8" t="str">
        <f>IFERROR(__xludf.DUMMYFUNCTION("""COMPUTED_VALUE"""),"FÍSICA III")</f>
        <v>FÍSICA III</v>
      </c>
      <c r="C238" s="13" t="str">
        <f>IFERROR(__xludf.DUMMYFUNCTION("""COMPUTED_VALUE"""),"5:7-8")</f>
        <v>5:7-8</v>
      </c>
    </row>
    <row r="239">
      <c r="A239" s="8">
        <f>IFERROR(__xludf.DUMMYFUNCTION("""COMPUTED_VALUE"""),11746.0)</f>
        <v>11746</v>
      </c>
      <c r="B239" s="8" t="str">
        <f>IFERROR(__xludf.DUMMYFUNCTION("""COMPUTED_VALUE"""),"FÍSICA III")</f>
        <v>FÍSICA III</v>
      </c>
      <c r="C239" s="13" t="str">
        <f>IFERROR(__xludf.DUMMYFUNCTION("""COMPUTED_VALUE"""),"2:7-19")</f>
        <v>2:7-19</v>
      </c>
    </row>
    <row r="240">
      <c r="A240" s="8">
        <f>IFERROR(__xludf.DUMMYFUNCTION("""COMPUTED_VALUE"""),11670.0)</f>
        <v>11670</v>
      </c>
      <c r="B240" s="8" t="str">
        <f>IFERROR(__xludf.DUMMYFUNCTION("""COMPUTED_VALUE"""),"FÍSICA III")</f>
        <v>FÍSICA III</v>
      </c>
      <c r="C240" s="13" t="str">
        <f>IFERROR(__xludf.DUMMYFUNCTION("""COMPUTED_VALUE"""),"5:7-19")</f>
        <v>5:7-19</v>
      </c>
    </row>
    <row r="241">
      <c r="A241" s="8">
        <f>IFERROR(__xludf.DUMMYFUNCTION("""COMPUTED_VALUE"""),11671.0)</f>
        <v>11671</v>
      </c>
      <c r="B241" s="8" t="str">
        <f>IFERROR(__xludf.DUMMYFUNCTION("""COMPUTED_VALUE"""),"FÍSICA I")</f>
        <v>FÍSICA I</v>
      </c>
      <c r="C241" s="13" t="str">
        <f>IFERROR(__xludf.DUMMYFUNCTION("""COMPUTED_VALUE"""),"3:7-21")</f>
        <v>3:7-21</v>
      </c>
    </row>
    <row r="242">
      <c r="A242" s="8">
        <f>IFERROR(__xludf.DUMMYFUNCTION("""COMPUTED_VALUE"""),11728.0)</f>
        <v>11728</v>
      </c>
      <c r="B242" s="8" t="str">
        <f>IFERROR(__xludf.DUMMYFUNCTION("""COMPUTED_VALUE"""),"FÍSICA I")</f>
        <v>FÍSICA I</v>
      </c>
      <c r="C242" s="13" t="str">
        <f>IFERROR(__xludf.DUMMYFUNCTION("""COMPUTED_VALUE"""),"1:7-20")</f>
        <v>1:7-20</v>
      </c>
    </row>
    <row r="243">
      <c r="A243" s="8">
        <f>IFERROR(__xludf.DUMMYFUNCTION("""COMPUTED_VALUE"""),11747.0)</f>
        <v>11747</v>
      </c>
      <c r="B243" s="8" t="str">
        <f>IFERROR(__xludf.DUMMYFUNCTION("""COMPUTED_VALUE"""),"FÍSICA I")</f>
        <v>FÍSICA I</v>
      </c>
      <c r="C243" s="13" t="str">
        <f>IFERROR(__xludf.DUMMYFUNCTION("""COMPUTED_VALUE"""),"2:7-20")</f>
        <v>2:7-20</v>
      </c>
    </row>
    <row r="244">
      <c r="A244" s="8">
        <f>IFERROR(__xludf.DUMMYFUNCTION("""COMPUTED_VALUE"""),11672.0)</f>
        <v>11672</v>
      </c>
      <c r="B244" s="8" t="str">
        <f>IFERROR(__xludf.DUMMYFUNCTION("""COMPUTED_VALUE"""),"FÍSICA I")</f>
        <v>FÍSICA I</v>
      </c>
      <c r="C244" s="13" t="str">
        <f>IFERROR(__xludf.DUMMYFUNCTION("""COMPUTED_VALUE"""),"3:7-20")</f>
        <v>3:7-20</v>
      </c>
    </row>
    <row r="245">
      <c r="A245" s="8">
        <f>IFERROR(__xludf.DUMMYFUNCTION("""COMPUTED_VALUE"""),11729.0)</f>
        <v>11729</v>
      </c>
      <c r="B245" s="8" t="str">
        <f>IFERROR(__xludf.DUMMYFUNCTION("""COMPUTED_VALUE"""),"FÍSICA I")</f>
        <v>FÍSICA I</v>
      </c>
      <c r="C245" s="13" t="str">
        <f>IFERROR(__xludf.DUMMYFUNCTION("""COMPUTED_VALUE"""),"4:7-8")</f>
        <v>4:7-8</v>
      </c>
    </row>
    <row r="246">
      <c r="A246" s="8">
        <f>IFERROR(__xludf.DUMMYFUNCTION("""COMPUTED_VALUE"""),11748.0)</f>
        <v>11748</v>
      </c>
      <c r="B246" s="8" t="str">
        <f>IFERROR(__xludf.DUMMYFUNCTION("""COMPUTED_VALUE"""),"FÍSICA I")</f>
        <v>FÍSICA I</v>
      </c>
      <c r="C246" s="13" t="str">
        <f>IFERROR(__xludf.DUMMYFUNCTION("""COMPUTED_VALUE"""),"2:7-20")</f>
        <v>2:7-20</v>
      </c>
    </row>
    <row r="247">
      <c r="A247" s="8">
        <f>IFERROR(__xludf.DUMMYFUNCTION("""COMPUTED_VALUE"""),11673.0)</f>
        <v>11673</v>
      </c>
      <c r="B247" s="8" t="str">
        <f>IFERROR(__xludf.DUMMYFUNCTION("""COMPUTED_VALUE"""),"FÍSICA II")</f>
        <v>FÍSICA II</v>
      </c>
      <c r="C247" s="13" t="str">
        <f>IFERROR(__xludf.DUMMYFUNCTION("""COMPUTED_VALUE"""),"5:7-8")</f>
        <v>5:7-8</v>
      </c>
    </row>
    <row r="248">
      <c r="A248" s="8">
        <f>IFERROR(__xludf.DUMMYFUNCTION("""COMPUTED_VALUE"""),11730.0)</f>
        <v>11730</v>
      </c>
      <c r="B248" s="8" t="str">
        <f>IFERROR(__xludf.DUMMYFUNCTION("""COMPUTED_VALUE"""),"FÍSICA II")</f>
        <v>FÍSICA II</v>
      </c>
      <c r="C248" s="13" t="str">
        <f>IFERROR(__xludf.DUMMYFUNCTION("""COMPUTED_VALUE"""),"2:7-20")</f>
        <v>2:7-20</v>
      </c>
    </row>
    <row r="249">
      <c r="A249" s="8">
        <f>IFERROR(__xludf.DUMMYFUNCTION("""COMPUTED_VALUE"""),11749.0)</f>
        <v>11749</v>
      </c>
      <c r="B249" s="8" t="str">
        <f>IFERROR(__xludf.DUMMYFUNCTION("""COMPUTED_VALUE"""),"FÍSICA II")</f>
        <v>FÍSICA II</v>
      </c>
      <c r="C249" s="13" t="str">
        <f>IFERROR(__xludf.DUMMYFUNCTION("""COMPUTED_VALUE"""),"5:7-20")</f>
        <v>5:7-20</v>
      </c>
    </row>
    <row r="250">
      <c r="A250" s="8">
        <f>IFERROR(__xludf.DUMMYFUNCTION("""COMPUTED_VALUE"""),11674.0)</f>
        <v>11674</v>
      </c>
      <c r="B250" s="8" t="str">
        <f>IFERROR(__xludf.DUMMYFUNCTION("""COMPUTED_VALUE"""),"FÍSICA III")</f>
        <v>FÍSICA III</v>
      </c>
      <c r="C250" s="13" t="str">
        <f>IFERROR(__xludf.DUMMYFUNCTION("""COMPUTED_VALUE"""),"3:7-22")</f>
        <v>3:7-22</v>
      </c>
    </row>
    <row r="251">
      <c r="A251" s="8">
        <f>IFERROR(__xludf.DUMMYFUNCTION("""COMPUTED_VALUE"""),11731.0)</f>
        <v>11731</v>
      </c>
      <c r="B251" s="8" t="str">
        <f>IFERROR(__xludf.DUMMYFUNCTION("""COMPUTED_VALUE"""),"FÍSICA III")</f>
        <v>FÍSICA III</v>
      </c>
      <c r="C251" s="13" t="str">
        <f>IFERROR(__xludf.DUMMYFUNCTION("""COMPUTED_VALUE"""),"1:7-21")</f>
        <v>1:7-21</v>
      </c>
    </row>
    <row r="252">
      <c r="A252" s="8">
        <f>IFERROR(__xludf.DUMMYFUNCTION("""COMPUTED_VALUE"""),11750.0)</f>
        <v>11750</v>
      </c>
      <c r="B252" s="8" t="str">
        <f>IFERROR(__xludf.DUMMYFUNCTION("""COMPUTED_VALUE"""),"FÍSICA III")</f>
        <v>FÍSICA III</v>
      </c>
      <c r="C252" s="13" t="str">
        <f>IFERROR(__xludf.DUMMYFUNCTION("""COMPUTED_VALUE"""),"2:7-21")</f>
        <v>2:7-21</v>
      </c>
    </row>
    <row r="253">
      <c r="A253" s="8">
        <f>IFERROR(__xludf.DUMMYFUNCTION("""COMPUTED_VALUE"""),11620.0)</f>
        <v>11620</v>
      </c>
      <c r="B253" s="8" t="str">
        <f>IFERROR(__xludf.DUMMYFUNCTION("""COMPUTED_VALUE"""),"FÍSICA I")</f>
        <v>FÍSICA I</v>
      </c>
      <c r="C253" s="13" t="str">
        <f>IFERROR(__xludf.DUMMYFUNCTION("""COMPUTED_VALUE"""),"3:7-21")</f>
        <v>3:7-21</v>
      </c>
    </row>
    <row r="254">
      <c r="A254" s="8">
        <f>IFERROR(__xludf.DUMMYFUNCTION("""COMPUTED_VALUE"""),11717.0)</f>
        <v>11717</v>
      </c>
      <c r="B254" s="8" t="str">
        <f>IFERROR(__xludf.DUMMYFUNCTION("""COMPUTED_VALUE"""),"FÍSICA I")</f>
        <v>FÍSICA I</v>
      </c>
      <c r="C254" s="13" t="str">
        <f>IFERROR(__xludf.DUMMYFUNCTION("""COMPUTED_VALUE"""),"1:7-20")</f>
        <v>1:7-20</v>
      </c>
    </row>
    <row r="255">
      <c r="A255" s="8">
        <f>IFERROR(__xludf.DUMMYFUNCTION("""COMPUTED_VALUE"""),11621.0)</f>
        <v>11621</v>
      </c>
      <c r="B255" s="8" t="str">
        <f>IFERROR(__xludf.DUMMYFUNCTION("""COMPUTED_VALUE"""),"FÍSICA I")</f>
        <v>FÍSICA I</v>
      </c>
      <c r="C255" s="13" t="str">
        <f>IFERROR(__xludf.DUMMYFUNCTION("""COMPUTED_VALUE"""),"2:7-20")</f>
        <v>2:7-20</v>
      </c>
    </row>
    <row r="256">
      <c r="A256" s="8">
        <f>IFERROR(__xludf.DUMMYFUNCTION("""COMPUTED_VALUE"""),11622.0)</f>
        <v>11622</v>
      </c>
      <c r="B256" s="8" t="str">
        <f>IFERROR(__xludf.DUMMYFUNCTION("""COMPUTED_VALUE"""),"FÍSICA I")</f>
        <v>FÍSICA I</v>
      </c>
      <c r="C256" s="13" t="str">
        <f>IFERROR(__xludf.DUMMYFUNCTION("""COMPUTED_VALUE"""),"3:7-20")</f>
        <v>3:7-20</v>
      </c>
    </row>
    <row r="257">
      <c r="A257" s="8">
        <f>IFERROR(__xludf.DUMMYFUNCTION("""COMPUTED_VALUE"""),11718.0)</f>
        <v>11718</v>
      </c>
      <c r="B257" s="8" t="str">
        <f>IFERROR(__xludf.DUMMYFUNCTION("""COMPUTED_VALUE"""),"FÍSICA I")</f>
        <v>FÍSICA I</v>
      </c>
      <c r="C257" s="13" t="str">
        <f>IFERROR(__xludf.DUMMYFUNCTION("""COMPUTED_VALUE"""),"4:7-8")</f>
        <v>4:7-8</v>
      </c>
    </row>
    <row r="258">
      <c r="A258" s="8">
        <f>IFERROR(__xludf.DUMMYFUNCTION("""COMPUTED_VALUE"""),11623.0)</f>
        <v>11623</v>
      </c>
      <c r="B258" s="8" t="str">
        <f>IFERROR(__xludf.DUMMYFUNCTION("""COMPUTED_VALUE"""),"FÍSICA I")</f>
        <v>FÍSICA I</v>
      </c>
      <c r="C258" s="13" t="str">
        <f>IFERROR(__xludf.DUMMYFUNCTION("""COMPUTED_VALUE"""),"2:7-20")</f>
        <v>2:7-20</v>
      </c>
    </row>
    <row r="259">
      <c r="A259" s="8">
        <f>IFERROR(__xludf.DUMMYFUNCTION("""COMPUTED_VALUE"""),11624.0)</f>
        <v>11624</v>
      </c>
      <c r="B259" s="8" t="str">
        <f>IFERROR(__xludf.DUMMYFUNCTION("""COMPUTED_VALUE"""),"FÍSICA I")</f>
        <v>FÍSICA I</v>
      </c>
      <c r="C259" s="13" t="str">
        <f>IFERROR(__xludf.DUMMYFUNCTION("""COMPUTED_VALUE"""),"5:7-8")</f>
        <v>5:7-8</v>
      </c>
    </row>
    <row r="260">
      <c r="A260" s="8">
        <f>IFERROR(__xludf.DUMMYFUNCTION("""COMPUTED_VALUE"""),11719.0)</f>
        <v>11719</v>
      </c>
      <c r="B260" s="8" t="str">
        <f>IFERROR(__xludf.DUMMYFUNCTION("""COMPUTED_VALUE"""),"FÍSICA I")</f>
        <v>FÍSICA I</v>
      </c>
      <c r="C260" s="13" t="str">
        <f>IFERROR(__xludf.DUMMYFUNCTION("""COMPUTED_VALUE"""),"2:7-20")</f>
        <v>2:7-20</v>
      </c>
    </row>
    <row r="261">
      <c r="A261" s="8">
        <f>IFERROR(__xludf.DUMMYFUNCTION("""COMPUTED_VALUE"""),11625.0)</f>
        <v>11625</v>
      </c>
      <c r="B261" s="8" t="str">
        <f>IFERROR(__xludf.DUMMYFUNCTION("""COMPUTED_VALUE"""),"FÍSICA I")</f>
        <v>FÍSICA I</v>
      </c>
      <c r="C261" s="13" t="str">
        <f>IFERROR(__xludf.DUMMYFUNCTION("""COMPUTED_VALUE"""),"5:7-20")</f>
        <v>5:7-20</v>
      </c>
    </row>
    <row r="262">
      <c r="A262" s="8">
        <f>IFERROR(__xludf.DUMMYFUNCTION("""COMPUTED_VALUE"""),11626.0)</f>
        <v>11626</v>
      </c>
      <c r="B262" s="8" t="str">
        <f>IFERROR(__xludf.DUMMYFUNCTION("""COMPUTED_VALUE"""),"FÍSICA I")</f>
        <v>FÍSICA I</v>
      </c>
      <c r="C262" s="13" t="str">
        <f>IFERROR(__xludf.DUMMYFUNCTION("""COMPUTED_VALUE"""),"3:12-2")</f>
        <v>3:12-2</v>
      </c>
    </row>
    <row r="263">
      <c r="A263" s="8">
        <f>IFERROR(__xludf.DUMMYFUNCTION("""COMPUTED_VALUE"""),11720.0)</f>
        <v>11720</v>
      </c>
      <c r="B263" s="8" t="str">
        <f>IFERROR(__xludf.DUMMYFUNCTION("""COMPUTED_VALUE"""),"FÍSICA I")</f>
        <v>FÍSICA I</v>
      </c>
      <c r="C263" s="13" t="str">
        <f>IFERROR(__xludf.DUMMYFUNCTION("""COMPUTED_VALUE"""),"1:7-21")</f>
        <v>1:7-21</v>
      </c>
    </row>
    <row r="264">
      <c r="A264" s="8">
        <f>IFERROR(__xludf.DUMMYFUNCTION("""COMPUTED_VALUE"""),11627.0)</f>
        <v>11627</v>
      </c>
      <c r="B264" s="8" t="str">
        <f>IFERROR(__xludf.DUMMYFUNCTION("""COMPUTED_VALUE"""),"FÍSICA I")</f>
        <v>FÍSICA I</v>
      </c>
      <c r="C264" s="13" t="str">
        <f>IFERROR(__xludf.DUMMYFUNCTION("""COMPUTED_VALUE"""),"2:7-21")</f>
        <v>2:7-21</v>
      </c>
    </row>
    <row r="265">
      <c r="A265" s="8">
        <f>IFERROR(__xludf.DUMMYFUNCTION("""COMPUTED_VALUE"""),11628.0)</f>
        <v>11628</v>
      </c>
      <c r="B265" s="8" t="str">
        <f>IFERROR(__xludf.DUMMYFUNCTION("""COMPUTED_VALUE"""),"FÍSICA II")</f>
        <v>FÍSICA II</v>
      </c>
      <c r="C265" s="13" t="str">
        <f>IFERROR(__xludf.DUMMYFUNCTION("""COMPUTED_VALUE"""),"3:7-21")</f>
        <v>3:7-21</v>
      </c>
    </row>
    <row r="266">
      <c r="A266" s="8">
        <f>IFERROR(__xludf.DUMMYFUNCTION("""COMPUTED_VALUE"""),11721.0)</f>
        <v>11721</v>
      </c>
      <c r="B266" s="8" t="str">
        <f>IFERROR(__xludf.DUMMYFUNCTION("""COMPUTED_VALUE"""),"FÍSICA II")</f>
        <v>FÍSICA II</v>
      </c>
      <c r="C266" s="13" t="str">
        <f>IFERROR(__xludf.DUMMYFUNCTION("""COMPUTED_VALUE"""),"4:7-8")</f>
        <v>4:7-8</v>
      </c>
    </row>
    <row r="267">
      <c r="A267" s="8">
        <f>IFERROR(__xludf.DUMMYFUNCTION("""COMPUTED_VALUE"""),11629.0)</f>
        <v>11629</v>
      </c>
      <c r="B267" s="8" t="str">
        <f>IFERROR(__xludf.DUMMYFUNCTION("""COMPUTED_VALUE"""),"FÍSICA II")</f>
        <v>FÍSICA II</v>
      </c>
      <c r="C267" s="13" t="str">
        <f>IFERROR(__xludf.DUMMYFUNCTION("""COMPUTED_VALUE"""),"2:7-21")</f>
        <v>2:7-21</v>
      </c>
    </row>
    <row r="268">
      <c r="A268" s="8">
        <f>IFERROR(__xludf.DUMMYFUNCTION("""COMPUTED_VALUE"""),11630.0)</f>
        <v>11630</v>
      </c>
      <c r="B268" s="8" t="str">
        <f>IFERROR(__xludf.DUMMYFUNCTION("""COMPUTED_VALUE"""),"FÍSICA II")</f>
        <v>FÍSICA II</v>
      </c>
      <c r="C268" s="13" t="str">
        <f>IFERROR(__xludf.DUMMYFUNCTION("""COMPUTED_VALUE"""),"5:7-8")</f>
        <v>5:7-8</v>
      </c>
    </row>
    <row r="269">
      <c r="A269" s="8">
        <f>IFERROR(__xludf.DUMMYFUNCTION("""COMPUTED_VALUE"""),11722.0)</f>
        <v>11722</v>
      </c>
      <c r="B269" s="8" t="str">
        <f>IFERROR(__xludf.DUMMYFUNCTION("""COMPUTED_VALUE"""),"FÍSICA II")</f>
        <v>FÍSICA II</v>
      </c>
      <c r="C269" s="13" t="str">
        <f>IFERROR(__xludf.DUMMYFUNCTION("""COMPUTED_VALUE"""),"2:7-21")</f>
        <v>2:7-21</v>
      </c>
    </row>
    <row r="270">
      <c r="A270" s="8">
        <f>IFERROR(__xludf.DUMMYFUNCTION("""COMPUTED_VALUE"""),11631.0)</f>
        <v>11631</v>
      </c>
      <c r="B270" s="8" t="str">
        <f>IFERROR(__xludf.DUMMYFUNCTION("""COMPUTED_VALUE"""),"FÍSICA II")</f>
        <v>FÍSICA II</v>
      </c>
      <c r="C270" s="13" t="str">
        <f>IFERROR(__xludf.DUMMYFUNCTION("""COMPUTED_VALUE"""),"5:7-21")</f>
        <v>5:7-21</v>
      </c>
    </row>
    <row r="271">
      <c r="A271" s="8">
        <f>IFERROR(__xludf.DUMMYFUNCTION("""COMPUTED_VALUE"""),11632.0)</f>
        <v>11632</v>
      </c>
      <c r="B271" s="8" t="str">
        <f>IFERROR(__xludf.DUMMYFUNCTION("""COMPUTED_VALUE"""),"FÍSICA II")</f>
        <v>FÍSICA II</v>
      </c>
      <c r="C271" s="13" t="str">
        <f>IFERROR(__xludf.DUMMYFUNCTION("""COMPUTED_VALUE"""),"3:12-3")</f>
        <v>3:12-3</v>
      </c>
    </row>
    <row r="272">
      <c r="A272" s="8">
        <f>IFERROR(__xludf.DUMMYFUNCTION("""COMPUTED_VALUE"""),11723.0)</f>
        <v>11723</v>
      </c>
      <c r="B272" s="8" t="str">
        <f>IFERROR(__xludf.DUMMYFUNCTION("""COMPUTED_VALUE"""),"FÍSICA II")</f>
        <v>FÍSICA II</v>
      </c>
      <c r="C272" s="13" t="str">
        <f>IFERROR(__xludf.DUMMYFUNCTION("""COMPUTED_VALUE"""),"1:7-22")</f>
        <v>1:7-22</v>
      </c>
    </row>
    <row r="273">
      <c r="A273" s="8">
        <f>IFERROR(__xludf.DUMMYFUNCTION("""COMPUTED_VALUE"""),11633.0)</f>
        <v>11633</v>
      </c>
      <c r="B273" s="8" t="str">
        <f>IFERROR(__xludf.DUMMYFUNCTION("""COMPUTED_VALUE"""),"FÍSICA II")</f>
        <v>FÍSICA II</v>
      </c>
      <c r="C273" s="13" t="str">
        <f>IFERROR(__xludf.DUMMYFUNCTION("""COMPUTED_VALUE"""),"2:7-22")</f>
        <v>2:7-22</v>
      </c>
    </row>
    <row r="274">
      <c r="A274" s="8">
        <f>IFERROR(__xludf.DUMMYFUNCTION("""COMPUTED_VALUE"""),11634.0)</f>
        <v>11634</v>
      </c>
      <c r="B274" s="8" t="str">
        <f>IFERROR(__xludf.DUMMYFUNCTION("""COMPUTED_VALUE"""),"FÍSICA III")</f>
        <v>FÍSICA III</v>
      </c>
      <c r="C274" s="13" t="str">
        <f>IFERROR(__xludf.DUMMYFUNCTION("""COMPUTED_VALUE"""),"3:7-22")</f>
        <v>3:7-22</v>
      </c>
    </row>
    <row r="275">
      <c r="A275" s="8">
        <f>IFERROR(__xludf.DUMMYFUNCTION("""COMPUTED_VALUE"""),11724.0)</f>
        <v>11724</v>
      </c>
      <c r="B275" s="8" t="str">
        <f>IFERROR(__xludf.DUMMYFUNCTION("""COMPUTED_VALUE"""),"FÍSICA III")</f>
        <v>FÍSICA III</v>
      </c>
      <c r="C275" s="13" t="str">
        <f>IFERROR(__xludf.DUMMYFUNCTION("""COMPUTED_VALUE"""),"1:7-21")</f>
        <v>1:7-21</v>
      </c>
    </row>
    <row r="276">
      <c r="A276" s="8">
        <f>IFERROR(__xludf.DUMMYFUNCTION("""COMPUTED_VALUE"""),11635.0)</f>
        <v>11635</v>
      </c>
      <c r="B276" s="8" t="str">
        <f>IFERROR(__xludf.DUMMYFUNCTION("""COMPUTED_VALUE"""),"FÍSICA III")</f>
        <v>FÍSICA III</v>
      </c>
      <c r="C276" s="13" t="str">
        <f>IFERROR(__xludf.DUMMYFUNCTION("""COMPUTED_VALUE"""),"2:7-21")</f>
        <v>2:7-21</v>
      </c>
    </row>
    <row r="277">
      <c r="A277" s="8">
        <f>IFERROR(__xludf.DUMMYFUNCTION("""COMPUTED_VALUE"""),11636.0)</f>
        <v>11636</v>
      </c>
      <c r="B277" s="8" t="str">
        <f>IFERROR(__xludf.DUMMYFUNCTION("""COMPUTED_VALUE"""),"FÍSICA III")</f>
        <v>FÍSICA III</v>
      </c>
      <c r="C277" s="13" t="str">
        <f>IFERROR(__xludf.DUMMYFUNCTION("""COMPUTED_VALUE"""),"3:7-21")</f>
        <v>3:7-21</v>
      </c>
    </row>
    <row r="278">
      <c r="A278" s="8">
        <f>IFERROR(__xludf.DUMMYFUNCTION("""COMPUTED_VALUE"""),11725.0)</f>
        <v>11725</v>
      </c>
      <c r="B278" s="8" t="str">
        <f>IFERROR(__xludf.DUMMYFUNCTION("""COMPUTED_VALUE"""),"FÍSICA III")</f>
        <v>FÍSICA III</v>
      </c>
      <c r="C278" s="13" t="str">
        <f>IFERROR(__xludf.DUMMYFUNCTION("""COMPUTED_VALUE"""),"4:7-8")</f>
        <v>4:7-8</v>
      </c>
    </row>
    <row r="279">
      <c r="A279" s="8">
        <f>IFERROR(__xludf.DUMMYFUNCTION("""COMPUTED_VALUE"""),11637.0)</f>
        <v>11637</v>
      </c>
      <c r="B279" s="8" t="str">
        <f>IFERROR(__xludf.DUMMYFUNCTION("""COMPUTED_VALUE"""),"FÍSICA III")</f>
        <v>FÍSICA III</v>
      </c>
      <c r="C279" s="13" t="str">
        <f>IFERROR(__xludf.DUMMYFUNCTION("""COMPUTED_VALUE"""),"2:7-21")</f>
        <v>2:7-21</v>
      </c>
    </row>
    <row r="280">
      <c r="A280" s="8">
        <f>IFERROR(__xludf.DUMMYFUNCTION("""COMPUTED_VALUE"""),11638.0)</f>
        <v>11638</v>
      </c>
      <c r="B280" s="8" t="str">
        <f>IFERROR(__xludf.DUMMYFUNCTION("""COMPUTED_VALUE"""),"FÍSICA III")</f>
        <v>FÍSICA III</v>
      </c>
      <c r="C280" s="13" t="str">
        <f>IFERROR(__xludf.DUMMYFUNCTION("""COMPUTED_VALUE"""),"5:7-8")</f>
        <v>5:7-8</v>
      </c>
    </row>
    <row r="281">
      <c r="A281" s="8">
        <f>IFERROR(__xludf.DUMMYFUNCTION("""COMPUTED_VALUE"""),11726.0)</f>
        <v>11726</v>
      </c>
      <c r="B281" s="8" t="str">
        <f>IFERROR(__xludf.DUMMYFUNCTION("""COMPUTED_VALUE"""),"FÍSICA III")</f>
        <v>FÍSICA III</v>
      </c>
      <c r="C281" s="13" t="str">
        <f>IFERROR(__xludf.DUMMYFUNCTION("""COMPUTED_VALUE"""),"2:7-21")</f>
        <v>2:7-21</v>
      </c>
    </row>
    <row r="282">
      <c r="A282" s="8">
        <f>IFERROR(__xludf.DUMMYFUNCTION("""COMPUTED_VALUE"""),11639.0)</f>
        <v>11639</v>
      </c>
      <c r="B282" s="8" t="str">
        <f>IFERROR(__xludf.DUMMYFUNCTION("""COMPUTED_VALUE"""),"FÍSICA III")</f>
        <v>FÍSICA III</v>
      </c>
      <c r="C282" s="13" t="str">
        <f>IFERROR(__xludf.DUMMYFUNCTION("""COMPUTED_VALUE"""),"5:7-21")</f>
        <v>5:7-21</v>
      </c>
    </row>
    <row r="283">
      <c r="A283" s="8">
        <f>IFERROR(__xludf.DUMMYFUNCTION("""COMPUTED_VALUE"""),11727.0)</f>
        <v>11727</v>
      </c>
      <c r="B283" s="8" t="str">
        <f>IFERROR(__xludf.DUMMYFUNCTION("""COMPUTED_VALUE"""),"FÍSICA III")</f>
        <v>FÍSICA III</v>
      </c>
      <c r="C283" s="13" t="str">
        <f>IFERROR(__xludf.DUMMYFUNCTION("""COMPUTED_VALUE"""),"3:4-14")</f>
        <v>3:4-14</v>
      </c>
    </row>
    <row r="284">
      <c r="A284" s="8">
        <f>IFERROR(__xludf.DUMMYFUNCTION("""COMPUTED_VALUE"""),12096.0)</f>
        <v>12096</v>
      </c>
      <c r="B284" s="8" t="str">
        <f>IFERROR(__xludf.DUMMYFUNCTION("""COMPUTED_VALUE"""),"QUÍMICA BÁSICA")</f>
        <v>QUÍMICA BÁSICA</v>
      </c>
      <c r="C284" s="13" t="str">
        <f>IFERROR(__xludf.DUMMYFUNCTION("""COMPUTED_VALUE"""),"1:7-22")</f>
        <v>1:7-22</v>
      </c>
    </row>
    <row r="285">
      <c r="A285" s="8">
        <f>IFERROR(__xludf.DUMMYFUNCTION("""COMPUTED_VALUE"""),12097.0)</f>
        <v>12097</v>
      </c>
      <c r="B285" s="8" t="str">
        <f>IFERROR(__xludf.DUMMYFUNCTION("""COMPUTED_VALUE"""),"QUÍMICA BÁSICA")</f>
        <v>QUÍMICA BÁSICA</v>
      </c>
      <c r="C285" s="13" t="str">
        <f>IFERROR(__xludf.DUMMYFUNCTION("""COMPUTED_VALUE"""),"2:7-22")</f>
        <v>2:7-22</v>
      </c>
    </row>
    <row r="286">
      <c r="A286" s="8">
        <f>IFERROR(__xludf.DUMMYFUNCTION("""COMPUTED_VALUE"""),12098.0)</f>
        <v>12098</v>
      </c>
      <c r="B286" s="8" t="str">
        <f>IFERROR(__xludf.DUMMYFUNCTION("""COMPUTED_VALUE"""),"QUÍMICA BÁSICA")</f>
        <v>QUÍMICA BÁSICA</v>
      </c>
      <c r="C286" s="13" t="str">
        <f>IFERROR(__xludf.DUMMYFUNCTION("""COMPUTED_VALUE"""),"3:7-22")</f>
        <v>3:7-22</v>
      </c>
    </row>
    <row r="287">
      <c r="A287" s="8">
        <f>IFERROR(__xludf.DUMMYFUNCTION("""COMPUTED_VALUE"""),12099.0)</f>
        <v>12099</v>
      </c>
      <c r="B287" s="8" t="str">
        <f>IFERROR(__xludf.DUMMYFUNCTION("""COMPUTED_VALUE"""),"QUÍMICA BÁSICA")</f>
        <v>QUÍMICA BÁSICA</v>
      </c>
      <c r="C287" s="13" t="str">
        <f>IFERROR(__xludf.DUMMYFUNCTION("""COMPUTED_VALUE"""),"4:7-8")</f>
        <v>4:7-8</v>
      </c>
    </row>
    <row r="288">
      <c r="A288" s="8">
        <f>IFERROR(__xludf.DUMMYFUNCTION("""COMPUTED_VALUE"""),12100.0)</f>
        <v>12100</v>
      </c>
      <c r="B288" s="8" t="str">
        <f>IFERROR(__xludf.DUMMYFUNCTION("""COMPUTED_VALUE"""),"QUÍMICA BÁSICA")</f>
        <v>QUÍMICA BÁSICA</v>
      </c>
      <c r="C288" s="13" t="str">
        <f>IFERROR(__xludf.DUMMYFUNCTION("""COMPUTED_VALUE"""),"2:7-22")</f>
        <v>2:7-22</v>
      </c>
    </row>
    <row r="289">
      <c r="A289" s="8">
        <f>IFERROR(__xludf.DUMMYFUNCTION("""COMPUTED_VALUE"""),12101.0)</f>
        <v>12101</v>
      </c>
      <c r="B289" s="8" t="str">
        <f>IFERROR(__xludf.DUMMYFUNCTION("""COMPUTED_VALUE"""),"QUÍMICA BÁSICA")</f>
        <v>QUÍMICA BÁSICA</v>
      </c>
      <c r="C289" s="13" t="str">
        <f>IFERROR(__xludf.DUMMYFUNCTION("""COMPUTED_VALUE"""),"5:7-8")</f>
        <v>5:7-8</v>
      </c>
    </row>
    <row r="290">
      <c r="A290" s="8">
        <f>IFERROR(__xludf.DUMMYFUNCTION("""COMPUTED_VALUE"""),12102.0)</f>
        <v>12102</v>
      </c>
      <c r="B290" s="8" t="str">
        <f>IFERROR(__xludf.DUMMYFUNCTION("""COMPUTED_VALUE"""),"QUÍMICA BÁSICA")</f>
        <v>QUÍMICA BÁSICA</v>
      </c>
      <c r="C290" s="13" t="str">
        <f>IFERROR(__xludf.DUMMYFUNCTION("""COMPUTED_VALUE"""),"2:7-22")</f>
        <v>2:7-22</v>
      </c>
    </row>
    <row r="291">
      <c r="A291" s="8">
        <f>IFERROR(__xludf.DUMMYFUNCTION("""COMPUTED_VALUE"""),12103.0)</f>
        <v>12103</v>
      </c>
      <c r="B291" s="8" t="str">
        <f>IFERROR(__xludf.DUMMYFUNCTION("""COMPUTED_VALUE"""),"QUÍMICA BÁSICA")</f>
        <v>QUÍMICA BÁSICA</v>
      </c>
      <c r="C291" s="13" t="str">
        <f>IFERROR(__xludf.DUMMYFUNCTION("""COMPUTED_VALUE"""),"5:7-22")</f>
        <v>5:7-22</v>
      </c>
    </row>
    <row r="292">
      <c r="A292" s="8">
        <f>IFERROR(__xludf.DUMMYFUNCTION("""COMPUTED_VALUE"""),12104.0)</f>
        <v>12104</v>
      </c>
      <c r="B292" s="8" t="str">
        <f>IFERROR(__xludf.DUMMYFUNCTION("""COMPUTED_VALUE"""),"QUÍMICA BÁSICA")</f>
        <v>QUÍMICA BÁSICA</v>
      </c>
      <c r="C292" s="13" t="str">
        <f>IFERROR(__xludf.DUMMYFUNCTION("""COMPUTED_VALUE"""),"3:4-15")</f>
        <v>3:4-15</v>
      </c>
    </row>
    <row r="293">
      <c r="A293" s="8">
        <f>IFERROR(__xludf.DUMMYFUNCTION("""COMPUTED_VALUE"""),12105.0)</f>
        <v>12105</v>
      </c>
      <c r="B293" s="8" t="str">
        <f>IFERROR(__xludf.DUMMYFUNCTION("""COMPUTED_VALUE"""),"QUÍMICA BÁSICA")</f>
        <v>QUÍMICA BÁSICA</v>
      </c>
      <c r="C293" s="13" t="str">
        <f>IFERROR(__xludf.DUMMYFUNCTION("""COMPUTED_VALUE"""),"1:7-23")</f>
        <v>1:7-23</v>
      </c>
    </row>
    <row r="294">
      <c r="A294" s="8">
        <f>IFERROR(__xludf.DUMMYFUNCTION("""COMPUTED_VALUE"""),12106.0)</f>
        <v>12106</v>
      </c>
      <c r="B294" s="8" t="str">
        <f>IFERROR(__xludf.DUMMYFUNCTION("""COMPUTED_VALUE"""),"QUÍMICA BÁSICA")</f>
        <v>QUÍMICA BÁSICA</v>
      </c>
      <c r="C294" s="13" t="str">
        <f>IFERROR(__xludf.DUMMYFUNCTION("""COMPUTED_VALUE"""),"2:7-23")</f>
        <v>2:7-23</v>
      </c>
    </row>
    <row r="295">
      <c r="A295" s="8">
        <f>IFERROR(__xludf.DUMMYFUNCTION("""COMPUTED_VALUE"""),12107.0)</f>
        <v>12107</v>
      </c>
      <c r="B295" s="8" t="str">
        <f>IFERROR(__xludf.DUMMYFUNCTION("""COMPUTED_VALUE"""),"QUÍMICA BÁSICA")</f>
        <v>QUÍMICA BÁSICA</v>
      </c>
      <c r="C295" s="13" t="str">
        <f>IFERROR(__xludf.DUMMYFUNCTION("""COMPUTED_VALUE"""),"3:7-23")</f>
        <v>3:7-23</v>
      </c>
    </row>
    <row r="296">
      <c r="A296" s="8">
        <f>IFERROR(__xludf.DUMMYFUNCTION("""COMPUTED_VALUE"""),12108.0)</f>
        <v>12108</v>
      </c>
      <c r="B296" s="8" t="str">
        <f>IFERROR(__xludf.DUMMYFUNCTION("""COMPUTED_VALUE"""),"QUÍMICA BÁSICA")</f>
        <v>QUÍMICA BÁSICA</v>
      </c>
      <c r="C296" s="13" t="str">
        <f>IFERROR(__xludf.DUMMYFUNCTION("""COMPUTED_VALUE"""),"1:7-22")</f>
        <v>1:7-22</v>
      </c>
    </row>
    <row r="297">
      <c r="A297" s="8">
        <f>IFERROR(__xludf.DUMMYFUNCTION("""COMPUTED_VALUE"""),12109.0)</f>
        <v>12109</v>
      </c>
      <c r="B297" s="8" t="str">
        <f>IFERROR(__xludf.DUMMYFUNCTION("""COMPUTED_VALUE"""),"QUÍMICA BÁSICA")</f>
        <v>QUÍMICA BÁSICA</v>
      </c>
      <c r="C297" s="13" t="str">
        <f>IFERROR(__xludf.DUMMYFUNCTION("""COMPUTED_VALUE"""),"2:7-22")</f>
        <v>2:7-22</v>
      </c>
    </row>
    <row r="298">
      <c r="A298" s="8">
        <f>IFERROR(__xludf.DUMMYFUNCTION("""COMPUTED_VALUE"""),12110.0)</f>
        <v>12110</v>
      </c>
      <c r="B298" s="8" t="str">
        <f>IFERROR(__xludf.DUMMYFUNCTION("""COMPUTED_VALUE"""),"QUÍMICA BÁSICA")</f>
        <v>QUÍMICA BÁSICA</v>
      </c>
      <c r="C298" s="13" t="str">
        <f>IFERROR(__xludf.DUMMYFUNCTION("""COMPUTED_VALUE"""),"3:7-22")</f>
        <v>3:7-22</v>
      </c>
    </row>
    <row r="299">
      <c r="A299" s="8">
        <f>IFERROR(__xludf.DUMMYFUNCTION("""COMPUTED_VALUE"""),12111.0)</f>
        <v>12111</v>
      </c>
      <c r="B299" s="8" t="str">
        <f>IFERROR(__xludf.DUMMYFUNCTION("""COMPUTED_VALUE"""),"QUÍMICA BÁSICA")</f>
        <v>QUÍMICA BÁSICA</v>
      </c>
      <c r="C299" s="13" t="str">
        <f>IFERROR(__xludf.DUMMYFUNCTION("""COMPUTED_VALUE"""),"4:7-8")</f>
        <v>4:7-8</v>
      </c>
    </row>
    <row r="300">
      <c r="A300" s="8">
        <f>IFERROR(__xludf.DUMMYFUNCTION("""COMPUTED_VALUE"""),12112.0)</f>
        <v>12112</v>
      </c>
      <c r="B300" s="8" t="str">
        <f>IFERROR(__xludf.DUMMYFUNCTION("""COMPUTED_VALUE"""),"QUÍMICA BÁSICA")</f>
        <v>QUÍMICA BÁSICA</v>
      </c>
      <c r="C300" s="13" t="str">
        <f>IFERROR(__xludf.DUMMYFUNCTION("""COMPUTED_VALUE"""),"2:7-22")</f>
        <v>2:7-22</v>
      </c>
    </row>
    <row r="301">
      <c r="A301" s="8">
        <f>IFERROR(__xludf.DUMMYFUNCTION("""COMPUTED_VALUE"""),11606.0)</f>
        <v>11606</v>
      </c>
      <c r="B301" s="8" t="str">
        <f>IFERROR(__xludf.DUMMYFUNCTION("""COMPUTED_VALUE"""),"QUÍMICA BÁSICA")</f>
        <v>QUÍMICA BÁSICA</v>
      </c>
      <c r="C301" s="13" t="str">
        <f>IFERROR(__xludf.DUMMYFUNCTION("""COMPUTED_VALUE"""),"5:7-8")</f>
        <v>5:7-8</v>
      </c>
    </row>
    <row r="302">
      <c r="A302" s="8">
        <f>IFERROR(__xludf.DUMMYFUNCTION("""COMPUTED_VALUE"""),11607.0)</f>
        <v>11607</v>
      </c>
      <c r="B302" s="8" t="str">
        <f>IFERROR(__xludf.DUMMYFUNCTION("""COMPUTED_VALUE"""),"QUÍMICA BÁSICA")</f>
        <v>QUÍMICA BÁSICA</v>
      </c>
      <c r="C302" s="13" t="str">
        <f>IFERROR(__xludf.DUMMYFUNCTION("""COMPUTED_VALUE"""),"2:7-22")</f>
        <v>2:7-22</v>
      </c>
    </row>
    <row r="303">
      <c r="A303" s="8">
        <f>IFERROR(__xludf.DUMMYFUNCTION("""COMPUTED_VALUE"""),11594.0)</f>
        <v>11594</v>
      </c>
      <c r="B303" s="8" t="str">
        <f>IFERROR(__xludf.DUMMYFUNCTION("""COMPUTED_VALUE"""),"QUÍMICA BÁSICA")</f>
        <v>QUÍMICA BÁSICA</v>
      </c>
      <c r="C303" s="13" t="str">
        <f>IFERROR(__xludf.DUMMYFUNCTION("""COMPUTED_VALUE"""),"5:7-22")</f>
        <v>5:7-22</v>
      </c>
    </row>
    <row r="304">
      <c r="A304" s="8">
        <f>IFERROR(__xludf.DUMMYFUNCTION("""COMPUTED_VALUE"""),11595.0)</f>
        <v>11595</v>
      </c>
      <c r="B304" s="8" t="str">
        <f>IFERROR(__xludf.DUMMYFUNCTION("""COMPUTED_VALUE"""),"QUÍMICA BÁSICA")</f>
        <v>QUÍMICA BÁSICA</v>
      </c>
      <c r="C304" s="13" t="str">
        <f>IFERROR(__xludf.DUMMYFUNCTION("""COMPUTED_VALUE"""),"3:8-26")</f>
        <v>3:8-26</v>
      </c>
    </row>
    <row r="305">
      <c r="A305" s="8">
        <f>IFERROR(__xludf.DUMMYFUNCTION("""COMPUTED_VALUE"""),11587.0)</f>
        <v>11587</v>
      </c>
      <c r="B305" s="8" t="str">
        <f>IFERROR(__xludf.DUMMYFUNCTION("""COMPUTED_VALUE"""),"QUÍMICA BÁSICA")</f>
        <v>QUÍMICA BÁSICA</v>
      </c>
      <c r="C305" s="13" t="str">
        <f>IFERROR(__xludf.DUMMYFUNCTION("""COMPUTED_VALUE"""),"1:7-23")</f>
        <v>1:7-23</v>
      </c>
    </row>
    <row r="306">
      <c r="A306" s="8">
        <f>IFERROR(__xludf.DUMMYFUNCTION("""COMPUTED_VALUE"""),11588.0)</f>
        <v>11588</v>
      </c>
      <c r="B306" s="8" t="str">
        <f>IFERROR(__xludf.DUMMYFUNCTION("""COMPUTED_VALUE"""),"QUÍMICA BÁSICA")</f>
        <v>QUÍMICA BÁSICA</v>
      </c>
      <c r="C306" s="13" t="str">
        <f>IFERROR(__xludf.DUMMYFUNCTION("""COMPUTED_VALUE"""),"2:7-23")</f>
        <v>2:7-23</v>
      </c>
    </row>
    <row r="307">
      <c r="A307" s="8">
        <f>IFERROR(__xludf.DUMMYFUNCTION("""COMPUTED_VALUE"""),11589.0)</f>
        <v>11589</v>
      </c>
      <c r="B307" s="8" t="str">
        <f>IFERROR(__xludf.DUMMYFUNCTION("""COMPUTED_VALUE"""),"QUÍMICA BÁSICA")</f>
        <v>QUÍMICA BÁSICA</v>
      </c>
      <c r="C307" s="13" t="str">
        <f>IFERROR(__xludf.DUMMYFUNCTION("""COMPUTED_VALUE"""),"3:7-23")</f>
        <v>3:7-23</v>
      </c>
    </row>
    <row r="308">
      <c r="A308" s="8">
        <f>IFERROR(__xludf.DUMMYFUNCTION("""COMPUTED_VALUE"""),11590.0)</f>
        <v>11590</v>
      </c>
      <c r="B308" s="8" t="str">
        <f>IFERROR(__xludf.DUMMYFUNCTION("""COMPUTED_VALUE"""),"QUÍMICA BÁSICA")</f>
        <v>QUÍMICA BÁSICA</v>
      </c>
      <c r="C308" s="13" t="str">
        <f>IFERROR(__xludf.DUMMYFUNCTION("""COMPUTED_VALUE"""),"4:7-8")</f>
        <v>4:7-8</v>
      </c>
    </row>
    <row r="309">
      <c r="A309" s="8">
        <f>IFERROR(__xludf.DUMMYFUNCTION("""COMPUTED_VALUE"""),11602.0)</f>
        <v>11602</v>
      </c>
      <c r="B309" s="8" t="str">
        <f>IFERROR(__xludf.DUMMYFUNCTION("""COMPUTED_VALUE"""),"QUÍMICA BÁSICA")</f>
        <v>QUÍMICA BÁSICA</v>
      </c>
      <c r="C309" s="13" t="str">
        <f>IFERROR(__xludf.DUMMYFUNCTION("""COMPUTED_VALUE"""),"2:7-23")</f>
        <v>2:7-23</v>
      </c>
    </row>
    <row r="310">
      <c r="A310" s="8">
        <f>IFERROR(__xludf.DUMMYFUNCTION("""COMPUTED_VALUE"""),11601.0)</f>
        <v>11601</v>
      </c>
      <c r="B310" s="8" t="str">
        <f>IFERROR(__xludf.DUMMYFUNCTION("""COMPUTED_VALUE"""),"QUÍMICA BÁSICA")</f>
        <v>QUÍMICA BÁSICA</v>
      </c>
      <c r="C310" s="13" t="str">
        <f>IFERROR(__xludf.DUMMYFUNCTION("""COMPUTED_VALUE"""),"5:7-8")</f>
        <v>5:7-8</v>
      </c>
    </row>
    <row r="311">
      <c r="A311" s="8">
        <f>IFERROR(__xludf.DUMMYFUNCTION("""COMPUTED_VALUE"""),11600.0)</f>
        <v>11600</v>
      </c>
      <c r="B311" s="8" t="str">
        <f>IFERROR(__xludf.DUMMYFUNCTION("""COMPUTED_VALUE"""),"QUÍMICA BÁSICA")</f>
        <v>QUÍMICA BÁSICA</v>
      </c>
      <c r="C311" s="13" t="str">
        <f>IFERROR(__xludf.DUMMYFUNCTION("""COMPUTED_VALUE"""),"2:7-23")</f>
        <v>2:7-23</v>
      </c>
    </row>
    <row r="312">
      <c r="A312" s="8">
        <f>IFERROR(__xludf.DUMMYFUNCTION("""COMPUTED_VALUE"""),12123.0)</f>
        <v>12123</v>
      </c>
      <c r="B312" s="8" t="str">
        <f>IFERROR(__xludf.DUMMYFUNCTION("""COMPUTED_VALUE"""),"QUÍMICA I")</f>
        <v>QUÍMICA I</v>
      </c>
      <c r="C312" s="13" t="str">
        <f>IFERROR(__xludf.DUMMYFUNCTION("""COMPUTED_VALUE"""),"5:7-23")</f>
        <v>5:7-23</v>
      </c>
    </row>
    <row r="313">
      <c r="A313" s="8">
        <f>IFERROR(__xludf.DUMMYFUNCTION("""COMPUTED_VALUE"""),12124.0)</f>
        <v>12124</v>
      </c>
      <c r="B313" s="8" t="str">
        <f>IFERROR(__xludf.DUMMYFUNCTION("""COMPUTED_VALUE"""),"QUÍMICA I")</f>
        <v>QUÍMICA I</v>
      </c>
      <c r="C313" s="13" t="str">
        <f>IFERROR(__xludf.DUMMYFUNCTION("""COMPUTED_VALUE"""),"3:8-27")</f>
        <v>3:8-27</v>
      </c>
    </row>
    <row r="314">
      <c r="A314" s="8">
        <f>IFERROR(__xludf.DUMMYFUNCTION("""COMPUTED_VALUE"""),12095.0)</f>
        <v>12095</v>
      </c>
      <c r="B314" s="8" t="str">
        <f>IFERROR(__xludf.DUMMYFUNCTION("""COMPUTED_VALUE"""),"QUÍMICA I")</f>
        <v>QUÍMICA I</v>
      </c>
      <c r="C314" s="13" t="str">
        <f>IFERROR(__xludf.DUMMYFUNCTION("""COMPUTED_VALUE"""),"1:7-24")</f>
        <v>1:7-24</v>
      </c>
    </row>
    <row r="315">
      <c r="A315" s="8">
        <f>IFERROR(__xludf.DUMMYFUNCTION("""COMPUTED_VALUE"""),12094.0)</f>
        <v>12094</v>
      </c>
      <c r="B315" s="8" t="str">
        <f>IFERROR(__xludf.DUMMYFUNCTION("""COMPUTED_VALUE"""),"QUÍMICA I")</f>
        <v>QUÍMICA I</v>
      </c>
      <c r="C315" s="13" t="str">
        <f>IFERROR(__xludf.DUMMYFUNCTION("""COMPUTED_VALUE"""),"2:7-24")</f>
        <v>2:7-24</v>
      </c>
    </row>
    <row r="316">
      <c r="A316" s="8">
        <f>IFERROR(__xludf.DUMMYFUNCTION("""COMPUTED_VALUE"""),12093.0)</f>
        <v>12093</v>
      </c>
      <c r="B316" s="8" t="str">
        <f>IFERROR(__xludf.DUMMYFUNCTION("""COMPUTED_VALUE"""),"QUÍMICA I")</f>
        <v>QUÍMICA I</v>
      </c>
      <c r="C316" s="13" t="str">
        <f>IFERROR(__xludf.DUMMYFUNCTION("""COMPUTED_VALUE"""),"3:7-24")</f>
        <v>3:7-24</v>
      </c>
    </row>
    <row r="317">
      <c r="A317" s="8">
        <f>IFERROR(__xludf.DUMMYFUNCTION("""COMPUTED_VALUE"""),12092.0)</f>
        <v>12092</v>
      </c>
      <c r="B317" s="8" t="str">
        <f>IFERROR(__xludf.DUMMYFUNCTION("""COMPUTED_VALUE"""),"QUÍMICA I")</f>
        <v>QUÍMICA I</v>
      </c>
      <c r="C317" s="13" t="str">
        <f>IFERROR(__xludf.DUMMYFUNCTION("""COMPUTED_VALUE"""),"1:7-23")</f>
        <v>1:7-23</v>
      </c>
    </row>
    <row r="318">
      <c r="A318" s="8">
        <f>IFERROR(__xludf.DUMMYFUNCTION("""COMPUTED_VALUE"""),12091.0)</f>
        <v>12091</v>
      </c>
      <c r="B318" s="8" t="str">
        <f>IFERROR(__xludf.DUMMYFUNCTION("""COMPUTED_VALUE"""),"QUÍMICA I")</f>
        <v>QUÍMICA I</v>
      </c>
      <c r="C318" s="13" t="str">
        <f>IFERROR(__xludf.DUMMYFUNCTION("""COMPUTED_VALUE"""),"2:7-23")</f>
        <v>2:7-23</v>
      </c>
    </row>
    <row r="319">
      <c r="A319" s="8">
        <f>IFERROR(__xludf.DUMMYFUNCTION("""COMPUTED_VALUE"""),12090.0)</f>
        <v>12090</v>
      </c>
      <c r="B319" s="8" t="str">
        <f>IFERROR(__xludf.DUMMYFUNCTION("""COMPUTED_VALUE"""),"QUÍMICA I")</f>
        <v>QUÍMICA I</v>
      </c>
      <c r="C319" s="13" t="str">
        <f>IFERROR(__xludf.DUMMYFUNCTION("""COMPUTED_VALUE"""),"3:7-23")</f>
        <v>3:7-23</v>
      </c>
    </row>
    <row r="320">
      <c r="A320" s="8">
        <f>IFERROR(__xludf.DUMMYFUNCTION("""COMPUTED_VALUE"""),12089.0)</f>
        <v>12089</v>
      </c>
      <c r="B320" s="8" t="str">
        <f>IFERROR(__xludf.DUMMYFUNCTION("""COMPUTED_VALUE"""),"QUÍMICA I")</f>
        <v>QUÍMICA I</v>
      </c>
      <c r="C320" s="13" t="str">
        <f>IFERROR(__xludf.DUMMYFUNCTION("""COMPUTED_VALUE"""),"4:7-8")</f>
        <v>4:7-8</v>
      </c>
    </row>
    <row r="321">
      <c r="A321" s="8">
        <f>IFERROR(__xludf.DUMMYFUNCTION("""COMPUTED_VALUE"""),12088.0)</f>
        <v>12088</v>
      </c>
      <c r="B321" s="8" t="str">
        <f>IFERROR(__xludf.DUMMYFUNCTION("""COMPUTED_VALUE"""),"QUÍMICA I")</f>
        <v>QUÍMICA I</v>
      </c>
      <c r="C321" s="13" t="str">
        <f>IFERROR(__xludf.DUMMYFUNCTION("""COMPUTED_VALUE"""),"2:7-23")</f>
        <v>2:7-23</v>
      </c>
    </row>
    <row r="322">
      <c r="A322" s="8">
        <f>IFERROR(__xludf.DUMMYFUNCTION("""COMPUTED_VALUE"""),12087.0)</f>
        <v>12087</v>
      </c>
      <c r="B322" s="8" t="str">
        <f>IFERROR(__xludf.DUMMYFUNCTION("""COMPUTED_VALUE"""),"QUÍMICA I")</f>
        <v>QUÍMICA I</v>
      </c>
      <c r="C322" s="13" t="str">
        <f>IFERROR(__xludf.DUMMYFUNCTION("""COMPUTED_VALUE"""),"5:7-8")</f>
        <v>5:7-8</v>
      </c>
    </row>
    <row r="323">
      <c r="A323" s="8">
        <f>IFERROR(__xludf.DUMMYFUNCTION("""COMPUTED_VALUE"""),12086.0)</f>
        <v>12086</v>
      </c>
      <c r="B323" s="8" t="str">
        <f>IFERROR(__xludf.DUMMYFUNCTION("""COMPUTED_VALUE"""),"QUÍMICA I")</f>
        <v>QUÍMICA I</v>
      </c>
      <c r="C323" s="13" t="str">
        <f>IFERROR(__xludf.DUMMYFUNCTION("""COMPUTED_VALUE"""),"2:7-23")</f>
        <v>2:7-23</v>
      </c>
    </row>
    <row r="324">
      <c r="A324" s="8">
        <f>IFERROR(__xludf.DUMMYFUNCTION("""COMPUTED_VALUE"""),11605.0)</f>
        <v>11605</v>
      </c>
      <c r="B324" s="8" t="str">
        <f>IFERROR(__xludf.DUMMYFUNCTION("""COMPUTED_VALUE"""),"QUÍMICA I")</f>
        <v>QUÍMICA I</v>
      </c>
      <c r="C324" s="13" t="str">
        <f>IFERROR(__xludf.DUMMYFUNCTION("""COMPUTED_VALUE"""),"5:7-23")</f>
        <v>5:7-23</v>
      </c>
    </row>
    <row r="325">
      <c r="A325" s="8">
        <f>IFERROR(__xludf.DUMMYFUNCTION("""COMPUTED_VALUE"""),11593.0)</f>
        <v>11593</v>
      </c>
      <c r="B325" s="8" t="str">
        <f>IFERROR(__xludf.DUMMYFUNCTION("""COMPUTED_VALUE"""),"QUÍMICA I")</f>
        <v>QUÍMICA I</v>
      </c>
      <c r="C325" s="13" t="str">
        <f>IFERROR(__xludf.DUMMYFUNCTION("""COMPUTED_VALUE"""),"3:1-7")</f>
        <v>3:1-7</v>
      </c>
    </row>
    <row r="326">
      <c r="A326" s="8">
        <f>IFERROR(__xludf.DUMMYFUNCTION("""COMPUTED_VALUE"""),11586.0)</f>
        <v>11586</v>
      </c>
      <c r="B326" s="8" t="str">
        <f>IFERROR(__xludf.DUMMYFUNCTION("""COMPUTED_VALUE"""),"QUÍMICA I")</f>
        <v>QUÍMICA I</v>
      </c>
      <c r="C326" s="13" t="str">
        <f>IFERROR(__xludf.DUMMYFUNCTION("""COMPUTED_VALUE"""),"1:7-24")</f>
        <v>1:7-24</v>
      </c>
    </row>
    <row r="327">
      <c r="A327" s="8">
        <f>IFERROR(__xludf.DUMMYFUNCTION("""COMPUTED_VALUE"""),11599.0)</f>
        <v>11599</v>
      </c>
      <c r="B327" s="8" t="str">
        <f>IFERROR(__xludf.DUMMYFUNCTION("""COMPUTED_VALUE"""),"QUÍMICA I")</f>
        <v>QUÍMICA I</v>
      </c>
      <c r="C327" s="13" t="str">
        <f>IFERROR(__xludf.DUMMYFUNCTION("""COMPUTED_VALUE"""),"2:7-24")</f>
        <v>2:7-24</v>
      </c>
    </row>
    <row r="328">
      <c r="A328" s="8">
        <f>IFERROR(__xludf.DUMMYFUNCTION("""COMPUTED_VALUE"""),11598.0)</f>
        <v>11598</v>
      </c>
      <c r="B328" s="8" t="str">
        <f>IFERROR(__xludf.DUMMYFUNCTION("""COMPUTED_VALUE"""),"QUÍMICA I")</f>
        <v>QUÍMICA I</v>
      </c>
      <c r="C328" s="13" t="str">
        <f>IFERROR(__xludf.DUMMYFUNCTION("""COMPUTED_VALUE"""),"3:7-24")</f>
        <v>3:7-24</v>
      </c>
    </row>
    <row r="329">
      <c r="A329" s="8">
        <f>IFERROR(__xludf.DUMMYFUNCTION("""COMPUTED_VALUE"""),12125.0)</f>
        <v>12125</v>
      </c>
      <c r="B329" s="8" t="str">
        <f>IFERROR(__xludf.DUMMYFUNCTION("""COMPUTED_VALUE"""),"QUÍMICA II")</f>
        <v>QUÍMICA II</v>
      </c>
      <c r="C329" s="13" t="str">
        <f>IFERROR(__xludf.DUMMYFUNCTION("""COMPUTED_VALUE"""),"4:7-8")</f>
        <v>4:7-8</v>
      </c>
    </row>
    <row r="330">
      <c r="A330" s="8">
        <f>IFERROR(__xludf.DUMMYFUNCTION("""COMPUTED_VALUE"""),12122.0)</f>
        <v>12122</v>
      </c>
      <c r="B330" s="8" t="str">
        <f>IFERROR(__xludf.DUMMYFUNCTION("""COMPUTED_VALUE"""),"QUÍMICA II")</f>
        <v>QUÍMICA II</v>
      </c>
      <c r="C330" s="13" t="str">
        <f>IFERROR(__xludf.DUMMYFUNCTION("""COMPUTED_VALUE"""),"2:7-24")</f>
        <v>2:7-24</v>
      </c>
    </row>
    <row r="331">
      <c r="A331" s="8">
        <f>IFERROR(__xludf.DUMMYFUNCTION("""COMPUTED_VALUE"""),12121.0)</f>
        <v>12121</v>
      </c>
      <c r="B331" s="8" t="str">
        <f>IFERROR(__xludf.DUMMYFUNCTION("""COMPUTED_VALUE"""),"QUÍMICA II")</f>
        <v>QUÍMICA II</v>
      </c>
      <c r="C331" s="13" t="str">
        <f>IFERROR(__xludf.DUMMYFUNCTION("""COMPUTED_VALUE"""),"5:7-8")</f>
        <v>5:7-8</v>
      </c>
    </row>
    <row r="332">
      <c r="A332" s="8">
        <f>IFERROR(__xludf.DUMMYFUNCTION("""COMPUTED_VALUE"""),12120.0)</f>
        <v>12120</v>
      </c>
      <c r="B332" s="8" t="str">
        <f>IFERROR(__xludf.DUMMYFUNCTION("""COMPUTED_VALUE"""),"QUÍMICA II")</f>
        <v>QUÍMICA II</v>
      </c>
      <c r="C332" s="13" t="str">
        <f>IFERROR(__xludf.DUMMYFUNCTION("""COMPUTED_VALUE"""),"2:7-24")</f>
        <v>2:7-24</v>
      </c>
    </row>
    <row r="333">
      <c r="A333" s="8">
        <f>IFERROR(__xludf.DUMMYFUNCTION("""COMPUTED_VALUE"""),12119.0)</f>
        <v>12119</v>
      </c>
      <c r="B333" s="8" t="str">
        <f>IFERROR(__xludf.DUMMYFUNCTION("""COMPUTED_VALUE"""),"QUÍMICA II")</f>
        <v>QUÍMICA II</v>
      </c>
      <c r="C333" s="13" t="str">
        <f>IFERROR(__xludf.DUMMYFUNCTION("""COMPUTED_VALUE"""),"5:7-24")</f>
        <v>5:7-24</v>
      </c>
    </row>
    <row r="334">
      <c r="A334" s="8">
        <f>IFERROR(__xludf.DUMMYFUNCTION("""COMPUTED_VALUE"""),12118.0)</f>
        <v>12118</v>
      </c>
      <c r="B334" s="8" t="str">
        <f>IFERROR(__xludf.DUMMYFUNCTION("""COMPUTED_VALUE"""),"QUÍMICA II")</f>
        <v>QUÍMICA II</v>
      </c>
      <c r="C334" s="13" t="str">
        <f>IFERROR(__xludf.DUMMYFUNCTION("""COMPUTED_VALUE"""),"3:1-8")</f>
        <v>3:1-8</v>
      </c>
    </row>
    <row r="335">
      <c r="A335" s="8">
        <f>IFERROR(__xludf.DUMMYFUNCTION("""COMPUTED_VALUE"""),12117.0)</f>
        <v>12117</v>
      </c>
      <c r="B335" s="8" t="str">
        <f>IFERROR(__xludf.DUMMYFUNCTION("""COMPUTED_VALUE"""),"QUÍMICA II")</f>
        <v>QUÍMICA II</v>
      </c>
      <c r="C335" s="13" t="str">
        <f>IFERROR(__xludf.DUMMYFUNCTION("""COMPUTED_VALUE"""),"1:7-25")</f>
        <v>1:7-25</v>
      </c>
    </row>
    <row r="336">
      <c r="A336" s="8">
        <f>IFERROR(__xludf.DUMMYFUNCTION("""COMPUTED_VALUE"""),12116.0)</f>
        <v>12116</v>
      </c>
      <c r="B336" s="8" t="str">
        <f>IFERROR(__xludf.DUMMYFUNCTION("""COMPUTED_VALUE"""),"QUÍMICA II")</f>
        <v>QUÍMICA II</v>
      </c>
      <c r="C336" s="13" t="str">
        <f>IFERROR(__xludf.DUMMYFUNCTION("""COMPUTED_VALUE"""),"2:7-25")</f>
        <v>2:7-25</v>
      </c>
    </row>
    <row r="337">
      <c r="A337" s="8">
        <f>IFERROR(__xludf.DUMMYFUNCTION("""COMPUTED_VALUE"""),12115.0)</f>
        <v>12115</v>
      </c>
      <c r="B337" s="8" t="str">
        <f>IFERROR(__xludf.DUMMYFUNCTION("""COMPUTED_VALUE"""),"QUÍMICA II")</f>
        <v>QUÍMICA II</v>
      </c>
      <c r="C337" s="13" t="str">
        <f>IFERROR(__xludf.DUMMYFUNCTION("""COMPUTED_VALUE"""),"3:7-25")</f>
        <v>3:7-25</v>
      </c>
    </row>
    <row r="338">
      <c r="A338" s="8">
        <f>IFERROR(__xludf.DUMMYFUNCTION("""COMPUTED_VALUE"""),12114.0)</f>
        <v>12114</v>
      </c>
      <c r="B338" s="8" t="str">
        <f>IFERROR(__xludf.DUMMYFUNCTION("""COMPUTED_VALUE"""),"QUÍMICA II")</f>
        <v>QUÍMICA II</v>
      </c>
      <c r="C338" s="13" t="str">
        <f>IFERROR(__xludf.DUMMYFUNCTION("""COMPUTED_VALUE"""),"1:7-24")</f>
        <v>1:7-24</v>
      </c>
    </row>
    <row r="339">
      <c r="A339" s="8">
        <f>IFERROR(__xludf.DUMMYFUNCTION("""COMPUTED_VALUE"""),12113.0)</f>
        <v>12113</v>
      </c>
      <c r="B339" s="8" t="str">
        <f>IFERROR(__xludf.DUMMYFUNCTION("""COMPUTED_VALUE"""),"QUÍMICA II")</f>
        <v>QUÍMICA II</v>
      </c>
      <c r="C339" s="13" t="str">
        <f>IFERROR(__xludf.DUMMYFUNCTION("""COMPUTED_VALUE"""),"2:7-24")</f>
        <v>2:7-24</v>
      </c>
    </row>
    <row r="340">
      <c r="A340" s="8">
        <f>IFERROR(__xludf.DUMMYFUNCTION("""COMPUTED_VALUE"""),11609.0)</f>
        <v>11609</v>
      </c>
      <c r="B340" s="8" t="str">
        <f>IFERROR(__xludf.DUMMYFUNCTION("""COMPUTED_VALUE"""),"QUÍMICA II")</f>
        <v>QUÍMICA II</v>
      </c>
      <c r="C340" s="13" t="str">
        <f>IFERROR(__xludf.DUMMYFUNCTION("""COMPUTED_VALUE"""),"3:7-24")</f>
        <v>3:7-24</v>
      </c>
    </row>
    <row r="341">
      <c r="A341" s="8">
        <f>IFERROR(__xludf.DUMMYFUNCTION("""COMPUTED_VALUE"""),11597.0)</f>
        <v>11597</v>
      </c>
      <c r="B341" s="8" t="str">
        <f>IFERROR(__xludf.DUMMYFUNCTION("""COMPUTED_VALUE"""),"QUÍMICA II")</f>
        <v>QUÍMICA II</v>
      </c>
      <c r="C341" s="13" t="str">
        <f>IFERROR(__xludf.DUMMYFUNCTION("""COMPUTED_VALUE"""),"4:7-8")</f>
        <v>4:7-8</v>
      </c>
    </row>
    <row r="342">
      <c r="A342" s="8">
        <f>IFERROR(__xludf.DUMMYFUNCTION("""COMPUTED_VALUE"""),11592.0)</f>
        <v>11592</v>
      </c>
      <c r="B342" s="8" t="str">
        <f>IFERROR(__xludf.DUMMYFUNCTION("""COMPUTED_VALUE"""),"QUÍMICA II")</f>
        <v>QUÍMICA II</v>
      </c>
      <c r="C342" s="13" t="str">
        <f>IFERROR(__xludf.DUMMYFUNCTION("""COMPUTED_VALUE"""),"2:7-24")</f>
        <v>2:7-24</v>
      </c>
    </row>
    <row r="343">
      <c r="A343" s="8">
        <f>IFERROR(__xludf.DUMMYFUNCTION("""COMPUTED_VALUE"""),11604.0)</f>
        <v>11604</v>
      </c>
      <c r="B343" s="8" t="str">
        <f>IFERROR(__xludf.DUMMYFUNCTION("""COMPUTED_VALUE"""),"QUÍMICA II")</f>
        <v>QUÍMICA II</v>
      </c>
      <c r="C343" s="13" t="str">
        <f>IFERROR(__xludf.DUMMYFUNCTION("""COMPUTED_VALUE"""),"5:7-8")</f>
        <v>5:7-8</v>
      </c>
    </row>
    <row r="344">
      <c r="A344" s="8" t="str">
        <f>IFERROR(__xludf.DUMMYFUNCTION("""COMPUTED_VALUE"""),"")</f>
        <v/>
      </c>
      <c r="C344" s="8" t="str">
        <f>IFERROR(__xludf.DUMMYFUNCTION("""COMPUTED_VALUE"""),"")</f>
        <v/>
      </c>
    </row>
    <row r="345">
      <c r="A345" s="8" t="str">
        <f>IFERROR(__xludf.DUMMYFUNCTION("""COMPUTED_VALUE"""),"")</f>
        <v/>
      </c>
      <c r="C345" s="8" t="str">
        <f>IFERROR(__xludf.DUMMYFUNCTION("""COMPUTED_VALUE"""),"")</f>
        <v/>
      </c>
    </row>
    <row r="346">
      <c r="A346" s="8" t="str">
        <f>IFERROR(__xludf.DUMMYFUNCTION("""COMPUTED_VALUE"""),"")</f>
        <v/>
      </c>
      <c r="C346" s="8" t="str">
        <f>IFERROR(__xludf.DUMMYFUNCTION("""COMPUTED_VALUE"""),"")</f>
        <v/>
      </c>
    </row>
    <row r="347">
      <c r="A347" s="8" t="str">
        <f>IFERROR(__xludf.DUMMYFUNCTION("""COMPUTED_VALUE"""),"")</f>
        <v/>
      </c>
      <c r="C347" s="8" t="str">
        <f>IFERROR(__xludf.DUMMYFUNCTION("""COMPUTED_VALUE"""),"")</f>
        <v/>
      </c>
    </row>
    <row r="348">
      <c r="A348" s="8" t="str">
        <f>IFERROR(__xludf.DUMMYFUNCTION("""COMPUTED_VALUE"""),"")</f>
        <v/>
      </c>
      <c r="C348" s="8" t="str">
        <f>IFERROR(__xludf.DUMMYFUNCTION("""COMPUTED_VALUE"""),"")</f>
        <v/>
      </c>
    </row>
    <row r="349">
      <c r="A349" s="8" t="str">
        <f>IFERROR(__xludf.DUMMYFUNCTION("""COMPUTED_VALUE"""),"")</f>
        <v/>
      </c>
      <c r="C349" s="8" t="str">
        <f>IFERROR(__xludf.DUMMYFUNCTION("""COMPUTED_VALUE"""),"")</f>
        <v/>
      </c>
    </row>
    <row r="350">
      <c r="A350" s="8" t="str">
        <f>IFERROR(__xludf.DUMMYFUNCTION("""COMPUTED_VALUE"""),"")</f>
        <v/>
      </c>
      <c r="C350" s="8" t="str">
        <f>IFERROR(__xludf.DUMMYFUNCTION("""COMPUTED_VALUE"""),"")</f>
        <v/>
      </c>
    </row>
    <row r="351">
      <c r="A351" s="8" t="str">
        <f>IFERROR(__xludf.DUMMYFUNCTION("""COMPUTED_VALUE"""),"")</f>
        <v/>
      </c>
      <c r="C351" s="8" t="str">
        <f>IFERROR(__xludf.DUMMYFUNCTION("""COMPUTED_VALUE"""),"")</f>
        <v/>
      </c>
    </row>
    <row r="352">
      <c r="A352" s="8" t="str">
        <f>IFERROR(__xludf.DUMMYFUNCTION("""COMPUTED_VALUE"""),"")</f>
        <v/>
      </c>
      <c r="C352" s="8" t="str">
        <f>IFERROR(__xludf.DUMMYFUNCTION("""COMPUTED_VALUE"""),"")</f>
        <v/>
      </c>
    </row>
    <row r="353">
      <c r="A353" s="8" t="str">
        <f>IFERROR(__xludf.DUMMYFUNCTION("""COMPUTED_VALUE"""),"")</f>
        <v/>
      </c>
      <c r="C353" s="8" t="str">
        <f>IFERROR(__xludf.DUMMYFUNCTION("""COMPUTED_VALUE"""),"")</f>
        <v/>
      </c>
    </row>
    <row r="354">
      <c r="A354" s="8" t="str">
        <f>IFERROR(__xludf.DUMMYFUNCTION("""COMPUTED_VALUE"""),"")</f>
        <v/>
      </c>
      <c r="C354" s="8" t="str">
        <f>IFERROR(__xludf.DUMMYFUNCTION("""COMPUTED_VALUE"""),"")</f>
        <v/>
      </c>
    </row>
    <row r="355">
      <c r="A355" s="8" t="str">
        <f>IFERROR(__xludf.DUMMYFUNCTION("""COMPUTED_VALUE"""),"")</f>
        <v/>
      </c>
      <c r="C355" s="8" t="str">
        <f>IFERROR(__xludf.DUMMYFUNCTION("""COMPUTED_VALUE"""),"")</f>
        <v/>
      </c>
    </row>
    <row r="356">
      <c r="A356" s="8" t="str">
        <f>IFERROR(__xludf.DUMMYFUNCTION("""COMPUTED_VALUE"""),"")</f>
        <v/>
      </c>
      <c r="C356" s="8" t="str">
        <f>IFERROR(__xludf.DUMMYFUNCTION("""COMPUTED_VALUE"""),"")</f>
        <v/>
      </c>
    </row>
    <row r="357">
      <c r="A357" s="8" t="str">
        <f>IFERROR(__xludf.DUMMYFUNCTION("""COMPUTED_VALUE"""),"")</f>
        <v/>
      </c>
      <c r="C357" s="8" t="str">
        <f>IFERROR(__xludf.DUMMYFUNCTION("""COMPUTED_VALUE"""),"")</f>
        <v/>
      </c>
    </row>
    <row r="358">
      <c r="A358" s="8" t="str">
        <f>IFERROR(__xludf.DUMMYFUNCTION("""COMPUTED_VALUE"""),"")</f>
        <v/>
      </c>
      <c r="C358" s="8" t="str">
        <f>IFERROR(__xludf.DUMMYFUNCTION("""COMPUTED_VALUE"""),"")</f>
        <v/>
      </c>
    </row>
    <row r="359">
      <c r="A359" s="8" t="str">
        <f>IFERROR(__xludf.DUMMYFUNCTION("""COMPUTED_VALUE"""),"")</f>
        <v/>
      </c>
      <c r="C359" s="8" t="str">
        <f>IFERROR(__xludf.DUMMYFUNCTION("""COMPUTED_VALUE"""),"")</f>
        <v/>
      </c>
    </row>
  </sheetData>
  <drawing r:id="rId1"/>
</worksheet>
</file>